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9720" windowHeight="5835" tabRatio="598" activeTab="1"/>
  </bookViews>
  <sheets>
    <sheet name="notes-group" sheetId="1" r:id="rId1"/>
    <sheet name="App. A" sheetId="2" r:id="rId2"/>
  </sheets>
  <externalReferences>
    <externalReference r:id="rId5"/>
    <externalReference r:id="rId6"/>
  </externalReferences>
  <definedNames>
    <definedName name="_xlnm.Print_Area" localSheetId="0">'notes-group'!$A$1:$S$242</definedName>
    <definedName name="_xlnm.Print_Titles" localSheetId="1">'App. A'!$1:$11</definedName>
  </definedNames>
  <calcPr fullCalcOnLoad="1"/>
</workbook>
</file>

<file path=xl/sharedStrings.xml><?xml version="1.0" encoding="utf-8"?>
<sst xmlns="http://schemas.openxmlformats.org/spreadsheetml/2006/main" count="265" uniqueCount="212">
  <si>
    <t>Taxation</t>
  </si>
  <si>
    <t>RM'000</t>
  </si>
  <si>
    <t xml:space="preserve"> </t>
  </si>
  <si>
    <t>Short Term Borrowings</t>
  </si>
  <si>
    <t>1.</t>
  </si>
  <si>
    <t>Accounting Policies</t>
  </si>
  <si>
    <t>2.</t>
  </si>
  <si>
    <t>3.</t>
  </si>
  <si>
    <t>Extraordinary Items</t>
  </si>
  <si>
    <t>Exceptional Items</t>
  </si>
  <si>
    <t>4.</t>
  </si>
  <si>
    <t>5.</t>
  </si>
  <si>
    <t>6.</t>
  </si>
  <si>
    <t>7.</t>
  </si>
  <si>
    <t>Purchase or Disposal of Quoted Securities</t>
  </si>
  <si>
    <t>8.</t>
  </si>
  <si>
    <t>9.</t>
  </si>
  <si>
    <t>Status of Corporate Proposals</t>
  </si>
  <si>
    <t>10.</t>
  </si>
  <si>
    <t>11.</t>
  </si>
  <si>
    <t>Issuances and Repayment of Debt and Equity Securities</t>
  </si>
  <si>
    <t>12.</t>
  </si>
  <si>
    <t>Group Borrowings and Debt Securities</t>
  </si>
  <si>
    <t>13.</t>
  </si>
  <si>
    <t>14.</t>
  </si>
  <si>
    <t>Off Balance Sheet Risk</t>
  </si>
  <si>
    <t>15.</t>
  </si>
  <si>
    <t>Material Litigation</t>
  </si>
  <si>
    <t>16.</t>
  </si>
  <si>
    <t>Segmental Reporting</t>
  </si>
  <si>
    <t xml:space="preserve">   on behalf of a subsidiary which was</t>
  </si>
  <si>
    <t xml:space="preserve">The Group is currently in the process of being released from the said guarantees, which shall be taken over </t>
  </si>
  <si>
    <t>others</t>
  </si>
  <si>
    <t>Transfer (to)/ from deferred taxation</t>
  </si>
  <si>
    <t>are consistent with that of the audited financial statements for the financial year ended 31 December, 2001.</t>
  </si>
  <si>
    <t>There were no exceptional items for the current financial year to date.</t>
  </si>
  <si>
    <t>There were no extraordinary items for the current  financial year to date.</t>
  </si>
  <si>
    <t xml:space="preserve">The effective tax rate on the Group's profit is higher than the statutory tax rate principally due to certain </t>
  </si>
  <si>
    <t>expenses being disallowed for tax  purposes  and the losses incurred by certain subsidiaries.</t>
  </si>
  <si>
    <t>for the current financial year to date.</t>
  </si>
  <si>
    <t>(a) There were no purchase or disposal of quoted securities in the current financial year to date.</t>
  </si>
  <si>
    <t>There were no changes in the composition of the Group for the current financial year to date including</t>
  </si>
  <si>
    <t>There were no corporate proposals announced but not completed as at the latest practicable date and the date</t>
  </si>
  <si>
    <t xml:space="preserve"> of this announcement.</t>
  </si>
  <si>
    <t>There were no issuance and repayment of debt securities, share buy-backs, share cancellations, shares held</t>
  </si>
  <si>
    <t xml:space="preserve"> as treasury shares and resale of treasury shares for the current financial year to date.</t>
  </si>
  <si>
    <t>**</t>
  </si>
  <si>
    <t>The financial assistance is in respect of an infrastructure contract being performed  by the third party to  facilitate</t>
  </si>
  <si>
    <t xml:space="preserve"> the ordinary course of business of the subsidiary.</t>
  </si>
  <si>
    <t>For details on segmental information, please refer to Appendix A.</t>
  </si>
  <si>
    <t>In the opinion of the Directors, the results of the Group for the current financial year to date have not been</t>
  </si>
  <si>
    <t>affected by any transaction or event of a material or unusual nature.</t>
  </si>
  <si>
    <t>No dividend has been declared in respect of the current financial year to date.</t>
  </si>
  <si>
    <t xml:space="preserve">Save as disclosed in Note 11, during the current quarter, there was no financial assistance provided by the </t>
  </si>
  <si>
    <t xml:space="preserve">Company or its subsidiaries to persons to whom the provision of financial assistance is necessary to facilitate </t>
  </si>
  <si>
    <t>the ordinary course of business of the Company or its subsidiaries.</t>
  </si>
  <si>
    <t>(APPENDIX A)</t>
  </si>
  <si>
    <t>Segmental  information</t>
  </si>
  <si>
    <t>The segmental information applicable to the Group is as follows:</t>
  </si>
  <si>
    <t>Analysis of Activity:</t>
  </si>
  <si>
    <t xml:space="preserve">Manufacturing </t>
  </si>
  <si>
    <t>Hotel and</t>
  </si>
  <si>
    <t xml:space="preserve">Infrastructure </t>
  </si>
  <si>
    <t>Township</t>
  </si>
  <si>
    <t xml:space="preserve">Management </t>
  </si>
  <si>
    <t>Eliminations</t>
  </si>
  <si>
    <t>Consolidated</t>
  </si>
  <si>
    <t>and consumer</t>
  </si>
  <si>
    <t>tourism</t>
  </si>
  <si>
    <t>development</t>
  </si>
  <si>
    <t xml:space="preserve">services and </t>
  </si>
  <si>
    <t>products</t>
  </si>
  <si>
    <t>REVENUE AND EXPENSES</t>
  </si>
  <si>
    <t>External revenue</t>
  </si>
  <si>
    <t>Inter-segment revenue</t>
  </si>
  <si>
    <t>Total revenue</t>
  </si>
  <si>
    <t>Result</t>
  </si>
  <si>
    <t>Segment results</t>
  </si>
  <si>
    <t xml:space="preserve">Unallocated corporate </t>
  </si>
  <si>
    <t xml:space="preserve">      expenses</t>
  </si>
  <si>
    <t>Profit from operations</t>
  </si>
  <si>
    <t>Finance costs</t>
  </si>
  <si>
    <t>Share of results of</t>
  </si>
  <si>
    <t xml:space="preserve">     associated companies</t>
  </si>
  <si>
    <t>Profit after taxation</t>
  </si>
  <si>
    <t>Segmental information</t>
  </si>
  <si>
    <t>ASSETS AND LIABILITIES</t>
  </si>
  <si>
    <t>Segments assets</t>
  </si>
  <si>
    <t>Investment in equity method</t>
  </si>
  <si>
    <t>of associates</t>
  </si>
  <si>
    <t>Consolidated total assets</t>
  </si>
  <si>
    <t>Segments liabilities</t>
  </si>
  <si>
    <t>Consolidated total liabilities</t>
  </si>
  <si>
    <t>Depreciation &amp; amortisation</t>
  </si>
  <si>
    <t>Details have been presented to comply with MASB 22.</t>
  </si>
  <si>
    <t>17.</t>
  </si>
  <si>
    <t>18.</t>
  </si>
  <si>
    <t>19.</t>
  </si>
  <si>
    <t>Current Year Prospects</t>
  </si>
  <si>
    <t>20.</t>
  </si>
  <si>
    <t>Profit Variation/Shortfall in the Profit Guarantee</t>
  </si>
  <si>
    <t>21.</t>
  </si>
  <si>
    <t>Dividend</t>
  </si>
  <si>
    <t>(a)</t>
  </si>
  <si>
    <t>Secured:</t>
  </si>
  <si>
    <t>Bank overdrafts</t>
  </si>
  <si>
    <t>Unsecured:</t>
  </si>
  <si>
    <t>As at</t>
  </si>
  <si>
    <t>(b)</t>
  </si>
  <si>
    <t>Long Term Borrowings</t>
  </si>
  <si>
    <t>Repayments due within 12 months included in short term</t>
  </si>
  <si>
    <t>Less:</t>
  </si>
  <si>
    <t>Guarantee given to a bank in respect of financial assistance</t>
  </si>
  <si>
    <t xml:space="preserve">   </t>
  </si>
  <si>
    <t>business combination, acquisition or disposal of subsidiaries  and long term investments, restructuring</t>
  </si>
  <si>
    <t>Review of Performance of the Company and its Principal Subsidiaries</t>
  </si>
  <si>
    <t>*</t>
  </si>
  <si>
    <t xml:space="preserve">to the preceding quarter ended 31 March  2002 which made a profit before taxation of RM0.7 million.  The </t>
  </si>
  <si>
    <t>Current</t>
  </si>
  <si>
    <t>year to date</t>
  </si>
  <si>
    <t>year quarter</t>
  </si>
  <si>
    <t>Taxation (over)/ underprovided in respect of prior years</t>
  </si>
  <si>
    <t xml:space="preserve">The accounting policies and methods of computation used in the preparation of the quarterly financial statements </t>
  </si>
  <si>
    <t>Contingent Liabilities</t>
  </si>
  <si>
    <t>By Order of the Board</t>
  </si>
  <si>
    <t>Ipoh</t>
  </si>
  <si>
    <t>Cheai Weng Hoong</t>
  </si>
  <si>
    <t>Company Secretary</t>
  </si>
  <si>
    <t>( c)</t>
  </si>
  <si>
    <t xml:space="preserve">Guarantees given to banks in respect </t>
  </si>
  <si>
    <t>Performance guarantee given to a third party</t>
  </si>
  <si>
    <t xml:space="preserve">Date: </t>
  </si>
  <si>
    <t>At cost</t>
  </si>
  <si>
    <t>At carrying value</t>
  </si>
  <si>
    <t>At market value</t>
  </si>
  <si>
    <t xml:space="preserve">     of facilities granted to subsidiaries (unsecured) </t>
  </si>
  <si>
    <t>latest practicable date</t>
  </si>
  <si>
    <t xml:space="preserve">     of facilities granted to subsidiaries which were </t>
  </si>
  <si>
    <t>by the new owners.</t>
  </si>
  <si>
    <t>Hire purchase and lease payables</t>
  </si>
  <si>
    <t>Redeemable Preference Shares ("RPS") were issued on 24 December 1999 to the lenders of a subsidiary by a</t>
  </si>
  <si>
    <t>sub-subsidiary, the details of which were announced to the KLSE on 20 January 2000. In the event that the RPS</t>
  </si>
  <si>
    <t>are not fully redeemed within six years or there occurs a default, the RPS holders have a put option to redeem</t>
  </si>
  <si>
    <t>the RPS from the subsidiary and thereafter by a put option on the Company as one of the shareholders of the</t>
  </si>
  <si>
    <t>subsidiary on a several and proportionate basis. However, in the event at anytime, the amount outstanding</t>
  </si>
  <si>
    <t xml:space="preserve">which has not been redeemed is less than RM30.0 million and the value of the assets of the subsidiary is at </t>
  </si>
  <si>
    <t>least three times of the amount outstanding, the put option on the Company shall lapse and the RPS holders</t>
  </si>
  <si>
    <t>shall not have any rights or claims against the Company.</t>
  </si>
  <si>
    <t>There were no pending material litigation as at the latest practicable date.</t>
  </si>
  <si>
    <t xml:space="preserve">Revolving credit </t>
  </si>
  <si>
    <t>Current provision</t>
  </si>
  <si>
    <t xml:space="preserve">The Group made a profit before taxation of RM7.2 million for the quarter ended 30 June 2002 as compared </t>
  </si>
  <si>
    <t xml:space="preserve">For the financial year to date, the Group recorded a revenue of RM73.8 million and a profit before taxation of  RM7.9 </t>
  </si>
  <si>
    <t>under note 15, above.</t>
  </si>
  <si>
    <t>million. This is mainly due to the improvement of  performance on most of the segmental activities as reasons</t>
  </si>
  <si>
    <t>in the financial statement for the said period, made up to the latest practicable date.</t>
  </si>
  <si>
    <t>There were no financial instruments with Off Balance Sheet risk as at the latest practicable date.</t>
  </si>
  <si>
    <t>Revenue</t>
  </si>
  <si>
    <t>22.</t>
  </si>
  <si>
    <t>Provision of Financial Assistance</t>
  </si>
  <si>
    <t>RM</t>
  </si>
  <si>
    <t>Hire purchase and lease payables (secured)</t>
  </si>
  <si>
    <t>Profits/ (Losses) on Sale of Unquoted Investments and/or Properties</t>
  </si>
  <si>
    <t xml:space="preserve">There were no profits/ (losses) made on any sale of unquoted investments  and/ or properties respectively </t>
  </si>
  <si>
    <t>Changes in the Composition of the Group</t>
  </si>
  <si>
    <t>Currency</t>
  </si>
  <si>
    <t>None of the Group borrowings is denominated in foreign currency.</t>
  </si>
  <si>
    <t>Material Events Subsequent to the End of the Period Reported</t>
  </si>
  <si>
    <t>Term loans (secured)</t>
  </si>
  <si>
    <t xml:space="preserve"> (current portion - see Note 10(b) below)</t>
  </si>
  <si>
    <t>The Company did not issue any profit forecast during the financial year.</t>
  </si>
  <si>
    <t>There were no material events subsequent to the end of the period reported on that have not been reflected</t>
  </si>
  <si>
    <t>Seasonal or Cyclicality of Operations</t>
  </si>
  <si>
    <t>30/6/2002</t>
  </si>
  <si>
    <t>NOTES TO THE QUARTERLY REPORT - 30 JUNE 2002</t>
  </si>
  <si>
    <t>Term loans (current portion - see Note 10(b) below)</t>
  </si>
  <si>
    <t>borrowings (see Note 10(a) above)</t>
  </si>
  <si>
    <t>(b) A summary of details in quoted securities as at 28 June 2002 is as follows:</t>
  </si>
  <si>
    <t>Comment on Financial Results (current quarter compared with the immediate preceding quarter)</t>
  </si>
  <si>
    <t xml:space="preserve">PERAK CORPORATION BERHAD </t>
  </si>
  <si>
    <t>31/12/2001</t>
  </si>
  <si>
    <t>(Company no. 210915-U)</t>
  </si>
  <si>
    <t>(Incorporated in Malaysia)</t>
  </si>
  <si>
    <t>(1 of 3)</t>
  </si>
  <si>
    <t>and discontinuing operations, except as follows:</t>
  </si>
  <si>
    <t xml:space="preserve">On 22 April 2002, the Company has entered into a Sale and Purchase Agreement with Audrey International </t>
  </si>
  <si>
    <t xml:space="preserve">(M) Bhd ("AIMB") in respect of the proposed disposal of the entire interest on the issued and paid up capital </t>
  </si>
  <si>
    <t>of its wholly owned subsidiary Anakku Holdings Sdn Bhd ("AHSB")("the Proposed Disposal"). The total consideration</t>
  </si>
  <si>
    <t xml:space="preserve">of RM50 million for the Proposed Disposal shall be satisfied by way of cash payment of RM30 million and the </t>
  </si>
  <si>
    <t xml:space="preserve">balance of RM20 million by way of the issue 11,666,667 of new ordinary shares of RM1.00 each of AIMB("AIMB </t>
  </si>
  <si>
    <t>Shares") at an issue price of approximately RM1.72 per share which was arrived at on a willing buyer willing seller</t>
  </si>
  <si>
    <t xml:space="preserve">basis. The Proposed Disposal will be subject  to approval of the Securities Commission ("SC") . The AIMB </t>
  </si>
  <si>
    <t xml:space="preserve">Shares to be issued to settle the share portion of the consideration shall not be less than 20% or exceed 25% of </t>
  </si>
  <si>
    <t xml:space="preserve">the enlarged ordinary share capital of AIMB on the date of completion of the Proposed Disposal (see the </t>
  </si>
  <si>
    <t>Company's announcement dated 23/4/2002 and 14/5/02 for details). Upon the completion of the Proposed</t>
  </si>
  <si>
    <t xml:space="preserve"> Disposal, which is expected to be completed by the end of the financial year ending 31 December, 2002, AHSB </t>
  </si>
  <si>
    <t xml:space="preserve">together with its subsidiaries shall cease to be the subsidiaries of PCB and AIMB shall become an associate of </t>
  </si>
  <si>
    <t>the Company.</t>
  </si>
  <si>
    <t>(2 of 3)</t>
  </si>
  <si>
    <t xml:space="preserve">     disposed during the last financial year </t>
  </si>
  <si>
    <t xml:space="preserve">   disposed during the last financial year</t>
  </si>
  <si>
    <t xml:space="preserve">   provided by a subsidiary to a third party.</t>
  </si>
  <si>
    <t>(3 of 3)</t>
  </si>
  <si>
    <t xml:space="preserve">improvement is due to profit contribution of the manufacturing and consumer products segment together with </t>
  </si>
  <si>
    <t>segments of the group.</t>
  </si>
  <si>
    <t>The Group's operations are not materially affected by seasonal or cyclicality factors. However, there is a compensating</t>
  </si>
  <si>
    <t>effect on its results due to the performance of the various segmental activities of the Group.</t>
  </si>
  <si>
    <t>OTHER INFORMATION</t>
  </si>
  <si>
    <t xml:space="preserve">the increased percentage of completion recognised by the township development and the hotel and tourism </t>
  </si>
  <si>
    <t>in the ordinary course of business for the current  financial year 2002.</t>
  </si>
  <si>
    <t xml:space="preserve">The directors expect the Group to maintain its performance in most of  its segmental activities </t>
  </si>
  <si>
    <t>28 August 2002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</si>
</sst>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0.0"/>
    <numFmt numFmtId="168" formatCode="_(* #,##0.0_);_(* \(#,##0.0\);_(* &quot;-&quot;?_);_(@_)"/>
    <numFmt numFmtId="169" formatCode="_(* #,##0.0000_);_(* \(#,##0.0000\);_(* &quot;-&quot;????_);_(@_)"/>
    <numFmt numFmtId="170" formatCode="_(* #,##0.0000_);_(* \(#,##0.0000\);_(* &quot;-&quot;??_);_(@_)"/>
    <numFmt numFmtId="171" formatCode="0.000"/>
    <numFmt numFmtId="172" formatCode="0.0%"/>
    <numFmt numFmtId="173" formatCode="_(* #,##0_);_(* \(#,##0\);_(* &quot;-&quot;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 quotePrefix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3" fillId="0" borderId="0" xfId="15" applyNumberFormat="1" applyFont="1" applyAlignment="1">
      <alignment/>
    </xf>
    <xf numFmtId="164" fontId="3" fillId="0" borderId="1" xfId="15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3" fillId="0" borderId="2" xfId="15" applyNumberFormat="1" applyFont="1" applyBorder="1" applyAlignment="1">
      <alignment/>
    </xf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15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7" fontId="3" fillId="0" borderId="1" xfId="15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64" fontId="3" fillId="0" borderId="0" xfId="15" applyNumberFormat="1" applyFont="1" applyAlignment="1">
      <alignment horizontal="right"/>
    </xf>
    <xf numFmtId="164" fontId="3" fillId="0" borderId="0" xfId="15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 quotePrefix="1">
      <alignment horizontal="center"/>
    </xf>
    <xf numFmtId="164" fontId="3" fillId="0" borderId="3" xfId="15" applyNumberFormat="1" applyFont="1" applyBorder="1" applyAlignment="1">
      <alignment horizontal="right"/>
    </xf>
    <xf numFmtId="164" fontId="3" fillId="0" borderId="2" xfId="15" applyNumberFormat="1" applyFont="1" applyBorder="1" applyAlignment="1">
      <alignment horizontal="right"/>
    </xf>
    <xf numFmtId="164" fontId="3" fillId="0" borderId="0" xfId="15" applyNumberFormat="1" applyFont="1" applyFill="1" applyAlignment="1">
      <alignment horizontal="right"/>
    </xf>
    <xf numFmtId="0" fontId="3" fillId="0" borderId="0" xfId="0" applyFont="1" applyFill="1" applyAlignment="1" quotePrefix="1">
      <alignment horizontal="righ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3" fillId="0" borderId="0" xfId="0" applyNumberFormat="1" applyFont="1" applyBorder="1" applyAlignment="1">
      <alignment/>
    </xf>
    <xf numFmtId="37" fontId="3" fillId="0" borderId="0" xfId="15" applyNumberFormat="1" applyFont="1" applyBorder="1" applyAlignment="1">
      <alignment horizontal="right"/>
    </xf>
    <xf numFmtId="164" fontId="3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164" fontId="3" fillId="0" borderId="0" xfId="15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164" fontId="3" fillId="0" borderId="0" xfId="15" applyNumberFormat="1" applyFont="1" applyFill="1" applyBorder="1" applyAlignment="1">
      <alignment/>
    </xf>
    <xf numFmtId="0" fontId="3" fillId="0" borderId="0" xfId="0" applyFont="1" applyFill="1" applyAlignment="1">
      <alignment/>
    </xf>
    <xf numFmtId="43" fontId="3" fillId="0" borderId="0" xfId="15" applyFont="1" applyFill="1" applyAlignment="1">
      <alignment/>
    </xf>
    <xf numFmtId="164" fontId="3" fillId="0" borderId="0" xfId="15" applyNumberFormat="1" applyFont="1" applyFill="1" applyAlignment="1">
      <alignment/>
    </xf>
    <xf numFmtId="164" fontId="3" fillId="0" borderId="2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3" fillId="0" borderId="1" xfId="15" applyNumberFormat="1" applyFont="1" applyFill="1" applyBorder="1" applyAlignment="1">
      <alignment/>
    </xf>
    <xf numFmtId="164" fontId="3" fillId="0" borderId="3" xfId="15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173" fontId="0" fillId="0" borderId="0" xfId="0" applyNumberFormat="1" applyAlignment="1">
      <alignment/>
    </xf>
    <xf numFmtId="173" fontId="0" fillId="0" borderId="1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2" xfId="0" applyNumberFormat="1" applyBorder="1" applyAlignment="1">
      <alignment/>
    </xf>
    <xf numFmtId="164" fontId="3" fillId="0" borderId="0" xfId="0" applyNumberFormat="1" applyFont="1" applyAlignment="1">
      <alignment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CBqtrMar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QTRJUN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bs"/>
      <sheetName val="notes-new"/>
      <sheetName val="Appendix A"/>
      <sheetName val="notes-w"/>
      <sheetName val="cpl-qtr1"/>
      <sheetName val="cbs-mar2002"/>
      <sheetName val="cbs-MI"/>
    </sheetNames>
    <sheetDataSet>
      <sheetData sheetId="4">
        <row r="15">
          <cell r="L15">
            <v>0</v>
          </cell>
        </row>
        <row r="24">
          <cell r="L2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bs"/>
      <sheetName val="bs(co)"/>
      <sheetName val="cbs(w)"/>
      <sheetName val="cpl-2date"/>
      <sheetName val="cpl-qtr1"/>
      <sheetName val="cpl-qtr2"/>
      <sheetName val="cpl-qtr3"/>
      <sheetName val="cpl-qtr4"/>
      <sheetName val="cpl-qtr(b)"/>
      <sheetName val="cis"/>
      <sheetName val="notes-group"/>
      <sheetName val="note-co"/>
      <sheetName val="App. A"/>
      <sheetName val="app. a-co"/>
      <sheetName val="notes-w"/>
      <sheetName val="contigent"/>
      <sheetName val="cbs-MI"/>
      <sheetName val="cpl-cumulative"/>
      <sheetName val="cpl-12m(b)"/>
      <sheetName val="varqtr"/>
      <sheetName val="var12m"/>
      <sheetName val="to &amp; pbt"/>
      <sheetName val="perform"/>
      <sheetName val="year-perf"/>
      <sheetName val="extra"/>
      <sheetName val="content"/>
      <sheetName val="review"/>
      <sheetName val="FASC"/>
      <sheetName val="copl12.2000"/>
    </sheetNames>
    <sheetDataSet>
      <sheetData sheetId="14">
        <row r="13">
          <cell r="L13">
            <v>1942</v>
          </cell>
        </row>
        <row r="14">
          <cell r="L14">
            <v>-48</v>
          </cell>
        </row>
        <row r="22">
          <cell r="L22">
            <v>3028</v>
          </cell>
        </row>
        <row r="23">
          <cell r="L23">
            <v>-48</v>
          </cell>
        </row>
        <row r="32">
          <cell r="L32">
            <v>384</v>
          </cell>
        </row>
        <row r="33">
          <cell r="L33">
            <v>5528</v>
          </cell>
        </row>
        <row r="39">
          <cell r="L39">
            <v>1998</v>
          </cell>
        </row>
        <row r="40">
          <cell r="L40">
            <v>100172</v>
          </cell>
        </row>
        <row r="50">
          <cell r="L50">
            <v>1226</v>
          </cell>
        </row>
        <row r="68">
          <cell r="L68">
            <v>11344</v>
          </cell>
        </row>
        <row r="70">
          <cell r="L70">
            <v>-5803</v>
          </cell>
        </row>
        <row r="74">
          <cell r="L74">
            <v>8733</v>
          </cell>
        </row>
        <row r="76">
          <cell r="L76">
            <v>13721</v>
          </cell>
        </row>
        <row r="78">
          <cell r="L78">
            <v>613</v>
          </cell>
        </row>
        <row r="79">
          <cell r="L79">
            <v>3071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6"/>
  <sheetViews>
    <sheetView workbookViewId="0" topLeftCell="A132">
      <selection activeCell="E140" sqref="E140"/>
    </sheetView>
  </sheetViews>
  <sheetFormatPr defaultColWidth="9.140625" defaultRowHeight="12.75"/>
  <cols>
    <col min="1" max="1" width="5.28125" style="3" customWidth="1"/>
    <col min="2" max="2" width="2.8515625" style="3" customWidth="1"/>
    <col min="3" max="7" width="9.140625" style="3" customWidth="1"/>
    <col min="8" max="8" width="10.7109375" style="3" customWidth="1"/>
    <col min="9" max="9" width="1.8515625" style="3" customWidth="1"/>
    <col min="10" max="10" width="10.57421875" style="3" customWidth="1"/>
    <col min="11" max="11" width="1.8515625" style="3" customWidth="1"/>
    <col min="12" max="12" width="11.28125" style="3" customWidth="1"/>
    <col min="13" max="13" width="7.57421875" style="3" customWidth="1"/>
    <col min="14" max="16384" width="9.140625" style="3" customWidth="1"/>
  </cols>
  <sheetData>
    <row r="1" spans="1:12" ht="12.75">
      <c r="A1" s="2" t="s">
        <v>179</v>
      </c>
      <c r="L1" s="28"/>
    </row>
    <row r="2" spans="1:12" ht="12.75">
      <c r="A2" s="3" t="s">
        <v>181</v>
      </c>
      <c r="L2" s="29"/>
    </row>
    <row r="3" spans="1:12" ht="12">
      <c r="A3" s="3" t="s">
        <v>182</v>
      </c>
      <c r="H3" s="8"/>
      <c r="L3" s="33" t="s">
        <v>183</v>
      </c>
    </row>
    <row r="5" ht="12">
      <c r="A5" s="2" t="s">
        <v>174</v>
      </c>
    </row>
    <row r="6" ht="12">
      <c r="A6" s="4"/>
    </row>
    <row r="7" spans="1:3" ht="12">
      <c r="A7" s="6" t="s">
        <v>4</v>
      </c>
      <c r="C7" s="3" t="s">
        <v>5</v>
      </c>
    </row>
    <row r="8" spans="1:3" ht="12">
      <c r="A8" s="5"/>
      <c r="C8" s="3" t="s">
        <v>122</v>
      </c>
    </row>
    <row r="9" spans="1:3" ht="12">
      <c r="A9" s="5"/>
      <c r="C9" s="3" t="s">
        <v>34</v>
      </c>
    </row>
    <row r="10" ht="12">
      <c r="A10" s="5"/>
    </row>
    <row r="11" spans="1:3" ht="12">
      <c r="A11" s="6" t="s">
        <v>6</v>
      </c>
      <c r="B11" s="3" t="s">
        <v>2</v>
      </c>
      <c r="C11" s="3" t="s">
        <v>9</v>
      </c>
    </row>
    <row r="12" spans="1:3" ht="12">
      <c r="A12" s="5"/>
      <c r="C12" s="3" t="s">
        <v>35</v>
      </c>
    </row>
    <row r="13" ht="12">
      <c r="A13" s="5"/>
    </row>
    <row r="14" spans="1:3" ht="12">
      <c r="A14" s="6" t="s">
        <v>7</v>
      </c>
      <c r="C14" s="3" t="s">
        <v>8</v>
      </c>
    </row>
    <row r="15" spans="1:3" ht="12">
      <c r="A15" s="5"/>
      <c r="C15" s="3" t="s">
        <v>36</v>
      </c>
    </row>
    <row r="16" ht="12">
      <c r="A16" s="5"/>
    </row>
    <row r="17" spans="1:12" ht="12">
      <c r="A17" s="6" t="s">
        <v>10</v>
      </c>
      <c r="C17" s="3" t="s">
        <v>0</v>
      </c>
      <c r="H17" s="21"/>
      <c r="I17" s="21"/>
      <c r="J17" s="21"/>
      <c r="K17" s="21"/>
      <c r="L17" s="21"/>
    </row>
    <row r="18" spans="1:12" ht="12">
      <c r="A18" s="6"/>
      <c r="H18" s="21" t="s">
        <v>118</v>
      </c>
      <c r="I18" s="21"/>
      <c r="J18" s="21" t="s">
        <v>118</v>
      </c>
      <c r="K18" s="21"/>
      <c r="L18" s="21"/>
    </row>
    <row r="19" spans="1:12" ht="12">
      <c r="A19" s="6"/>
      <c r="H19" s="21" t="s">
        <v>120</v>
      </c>
      <c r="I19" s="21"/>
      <c r="J19" s="21" t="s">
        <v>119</v>
      </c>
      <c r="K19" s="21"/>
      <c r="L19" s="21"/>
    </row>
    <row r="20" spans="1:12" ht="12">
      <c r="A20" s="6"/>
      <c r="H20" s="23" t="s">
        <v>173</v>
      </c>
      <c r="I20" s="21"/>
      <c r="J20" s="23" t="s">
        <v>173</v>
      </c>
      <c r="K20" s="21"/>
      <c r="L20" s="23"/>
    </row>
    <row r="21" spans="1:12" ht="12">
      <c r="A21" s="6"/>
      <c r="H21" s="22" t="s">
        <v>1</v>
      </c>
      <c r="I21" s="21"/>
      <c r="J21" s="22" t="s">
        <v>1</v>
      </c>
      <c r="K21" s="21"/>
      <c r="L21" s="22"/>
    </row>
    <row r="22" spans="1:10" ht="12">
      <c r="A22" s="6"/>
      <c r="J22" s="13"/>
    </row>
    <row r="23" spans="1:12" ht="12.75">
      <c r="A23" s="6"/>
      <c r="C23" s="3" t="s">
        <v>150</v>
      </c>
      <c r="H23" s="9">
        <f>'[2]notes-w'!L13</f>
        <v>1942</v>
      </c>
      <c r="J23" s="19">
        <f>'[2]notes-w'!L22</f>
        <v>3028</v>
      </c>
      <c r="L23"/>
    </row>
    <row r="24" spans="1:12" ht="12.75">
      <c r="A24" s="6"/>
      <c r="C24" s="3" t="s">
        <v>121</v>
      </c>
      <c r="H24" s="12">
        <f>'[2]notes-w'!L14</f>
        <v>-48</v>
      </c>
      <c r="J24" s="25">
        <f>'[2]notes-w'!L23</f>
        <v>-48</v>
      </c>
      <c r="L24"/>
    </row>
    <row r="25" spans="1:12" ht="12.75">
      <c r="A25" s="6"/>
      <c r="H25" s="9">
        <f>SUM(H23:H24)</f>
        <v>1894</v>
      </c>
      <c r="J25" s="19">
        <f>SUM(J23:J24)</f>
        <v>2980</v>
      </c>
      <c r="L25"/>
    </row>
    <row r="26" spans="1:12" ht="12.75">
      <c r="A26" s="6"/>
      <c r="C26" s="3" t="s">
        <v>33</v>
      </c>
      <c r="H26" s="9">
        <f>'[1]notes-w'!L15</f>
        <v>0</v>
      </c>
      <c r="J26" s="19">
        <f>'[1]notes-w'!L24</f>
        <v>0</v>
      </c>
      <c r="L26"/>
    </row>
    <row r="27" spans="1:12" ht="13.5" thickBot="1">
      <c r="A27" s="6"/>
      <c r="H27" s="10">
        <f>SUM(H25:H26)</f>
        <v>1894</v>
      </c>
      <c r="J27" s="17">
        <f>SUM(J25:J26)</f>
        <v>2980</v>
      </c>
      <c r="L27"/>
    </row>
    <row r="28" spans="1:12" ht="13.5" thickTop="1">
      <c r="A28" s="6"/>
      <c r="H28" s="11"/>
      <c r="J28" s="31"/>
      <c r="L28"/>
    </row>
    <row r="29" spans="1:12" ht="12.75">
      <c r="A29" s="6"/>
      <c r="C29" s="3" t="s">
        <v>37</v>
      </c>
      <c r="H29" s="11"/>
      <c r="J29" s="31"/>
      <c r="L29"/>
    </row>
    <row r="30" spans="1:12" ht="12.75">
      <c r="A30" s="6"/>
      <c r="C30" s="3" t="s">
        <v>38</v>
      </c>
      <c r="H30" s="11"/>
      <c r="J30" s="31"/>
      <c r="L30"/>
    </row>
    <row r="31" spans="1:12" ht="12.75">
      <c r="A31" s="6"/>
      <c r="H31" s="11"/>
      <c r="J31" s="31"/>
      <c r="L31"/>
    </row>
    <row r="32" spans="1:3" ht="12">
      <c r="A32" s="6" t="s">
        <v>11</v>
      </c>
      <c r="C32" s="3" t="s">
        <v>162</v>
      </c>
    </row>
    <row r="33" spans="1:3" ht="12">
      <c r="A33" s="5"/>
      <c r="C33" s="3" t="s">
        <v>163</v>
      </c>
    </row>
    <row r="34" spans="1:3" ht="12">
      <c r="A34" s="5"/>
      <c r="C34" s="3" t="s">
        <v>39</v>
      </c>
    </row>
    <row r="35" spans="1:11" ht="12">
      <c r="A35" s="5"/>
      <c r="H35" s="21"/>
      <c r="I35" s="21"/>
      <c r="J35" s="21"/>
      <c r="K35" s="21"/>
    </row>
    <row r="36" spans="1:3" ht="12">
      <c r="A36" s="6" t="s">
        <v>12</v>
      </c>
      <c r="C36" s="3" t="s">
        <v>14</v>
      </c>
    </row>
    <row r="37" spans="1:12" ht="12">
      <c r="A37" s="5"/>
      <c r="C37" s="3" t="s">
        <v>40</v>
      </c>
      <c r="J37" s="5"/>
      <c r="L37" s="5"/>
    </row>
    <row r="38" spans="1:12" ht="12">
      <c r="A38" s="5"/>
      <c r="J38" s="5"/>
      <c r="L38" s="5"/>
    </row>
    <row r="39" spans="1:12" ht="12.75">
      <c r="A39" s="5"/>
      <c r="C39" s="3" t="s">
        <v>177</v>
      </c>
      <c r="J39" s="9"/>
      <c r="K39" s="9"/>
      <c r="L39"/>
    </row>
    <row r="40" spans="1:12" ht="12.75">
      <c r="A40" s="5"/>
      <c r="J40" s="21" t="s">
        <v>1</v>
      </c>
      <c r="K40" s="9"/>
      <c r="L40"/>
    </row>
    <row r="41" spans="1:12" ht="12.75">
      <c r="A41" s="5"/>
      <c r="J41" s="9"/>
      <c r="K41" s="9"/>
      <c r="L41"/>
    </row>
    <row r="42" spans="1:12" ht="12.75">
      <c r="A42" s="5"/>
      <c r="G42" s="3" t="s">
        <v>132</v>
      </c>
      <c r="J42" s="9">
        <v>4623</v>
      </c>
      <c r="K42" s="9"/>
      <c r="L42"/>
    </row>
    <row r="43" spans="1:12" ht="12.75">
      <c r="A43" s="5"/>
      <c r="J43" s="9"/>
      <c r="K43" s="9"/>
      <c r="L43"/>
    </row>
    <row r="44" spans="1:12" ht="12.75">
      <c r="A44" s="5"/>
      <c r="G44" s="3" t="s">
        <v>133</v>
      </c>
      <c r="J44" s="9">
        <v>4623</v>
      </c>
      <c r="K44" s="9"/>
      <c r="L44"/>
    </row>
    <row r="45" spans="1:12" ht="12.75">
      <c r="A45" s="5"/>
      <c r="J45" s="9"/>
      <c r="K45" s="9"/>
      <c r="L45"/>
    </row>
    <row r="46" spans="1:12" ht="12.75">
      <c r="A46" s="5"/>
      <c r="G46" s="3" t="s">
        <v>134</v>
      </c>
      <c r="J46" s="26">
        <f>1849*2.18</f>
        <v>4030.82</v>
      </c>
      <c r="K46" s="9"/>
      <c r="L46"/>
    </row>
    <row r="47" spans="1:12" ht="12.75">
      <c r="A47" s="5"/>
      <c r="J47" s="26"/>
      <c r="K47" s="9"/>
      <c r="L47" s="28"/>
    </row>
    <row r="48" spans="1:3" ht="12">
      <c r="A48" s="6" t="s">
        <v>13</v>
      </c>
      <c r="C48" s="3" t="s">
        <v>164</v>
      </c>
    </row>
    <row r="49" spans="1:3" ht="12">
      <c r="A49" s="5"/>
      <c r="C49" s="3" t="s">
        <v>41</v>
      </c>
    </row>
    <row r="50" spans="1:3" ht="12">
      <c r="A50" s="5"/>
      <c r="C50" s="3" t="s">
        <v>114</v>
      </c>
    </row>
    <row r="51" spans="1:3" ht="12">
      <c r="A51" s="5"/>
      <c r="C51" s="3" t="s">
        <v>184</v>
      </c>
    </row>
    <row r="52" ht="12">
      <c r="A52" s="5"/>
    </row>
    <row r="53" spans="1:3" ht="12">
      <c r="A53" s="5"/>
      <c r="C53" s="3" t="s">
        <v>185</v>
      </c>
    </row>
    <row r="54" spans="1:3" ht="12">
      <c r="A54" s="5"/>
      <c r="C54" s="3" t="s">
        <v>186</v>
      </c>
    </row>
    <row r="55" spans="1:3" ht="12">
      <c r="A55" s="5"/>
      <c r="C55" s="3" t="s">
        <v>187</v>
      </c>
    </row>
    <row r="56" spans="1:3" ht="12">
      <c r="A56" s="5"/>
      <c r="C56" s="3" t="s">
        <v>188</v>
      </c>
    </row>
    <row r="57" spans="1:3" ht="12">
      <c r="A57" s="5"/>
      <c r="C57" s="3" t="s">
        <v>189</v>
      </c>
    </row>
    <row r="58" spans="1:3" ht="12">
      <c r="A58" s="5"/>
      <c r="C58" s="3" t="s">
        <v>190</v>
      </c>
    </row>
    <row r="59" spans="1:3" ht="12">
      <c r="A59" s="5"/>
      <c r="C59" s="3" t="s">
        <v>191</v>
      </c>
    </row>
    <row r="60" spans="1:3" ht="12">
      <c r="A60" s="5"/>
      <c r="C60" s="3" t="s">
        <v>192</v>
      </c>
    </row>
    <row r="61" spans="1:3" ht="12">
      <c r="A61" s="5"/>
      <c r="C61" s="3" t="s">
        <v>193</v>
      </c>
    </row>
    <row r="62" spans="1:3" ht="12">
      <c r="A62" s="5"/>
      <c r="C62" s="3" t="s">
        <v>194</v>
      </c>
    </row>
    <row r="63" spans="1:3" ht="12">
      <c r="A63" s="5"/>
      <c r="C63" s="3" t="s">
        <v>195</v>
      </c>
    </row>
    <row r="64" spans="1:3" ht="12">
      <c r="A64" s="5"/>
      <c r="C64" s="3" t="s">
        <v>196</v>
      </c>
    </row>
    <row r="65" spans="1:3" ht="12">
      <c r="A65" s="5"/>
      <c r="C65" s="3" t="s">
        <v>197</v>
      </c>
    </row>
    <row r="66" ht="12">
      <c r="A66" s="5"/>
    </row>
    <row r="67" ht="12">
      <c r="A67" s="5"/>
    </row>
    <row r="68" ht="12">
      <c r="A68" s="5"/>
    </row>
    <row r="69" spans="1:12" ht="12">
      <c r="A69" s="5"/>
      <c r="L69" s="33" t="s">
        <v>198</v>
      </c>
    </row>
    <row r="70" spans="1:3" ht="12">
      <c r="A70" s="6" t="s">
        <v>15</v>
      </c>
      <c r="C70" s="3" t="s">
        <v>17</v>
      </c>
    </row>
    <row r="71" spans="1:3" ht="12">
      <c r="A71" s="5"/>
      <c r="C71" s="3" t="s">
        <v>42</v>
      </c>
    </row>
    <row r="72" spans="1:3" ht="12">
      <c r="A72" s="5"/>
      <c r="C72" s="3" t="s">
        <v>43</v>
      </c>
    </row>
    <row r="73" ht="12">
      <c r="A73" s="5"/>
    </row>
    <row r="74" spans="1:3" ht="12">
      <c r="A74" s="6" t="s">
        <v>16</v>
      </c>
      <c r="C74" s="3" t="s">
        <v>20</v>
      </c>
    </row>
    <row r="75" spans="1:3" ht="12">
      <c r="A75" s="6"/>
      <c r="C75" s="3" t="s">
        <v>44</v>
      </c>
    </row>
    <row r="76" spans="1:3" ht="12">
      <c r="A76" s="6"/>
      <c r="C76" s="3" t="s">
        <v>45</v>
      </c>
    </row>
    <row r="77" spans="1:12" ht="12.75">
      <c r="A77" s="6"/>
      <c r="L77" s="28"/>
    </row>
    <row r="78" spans="1:12" ht="12">
      <c r="A78" s="6" t="s">
        <v>18</v>
      </c>
      <c r="C78" s="3" t="s">
        <v>22</v>
      </c>
      <c r="L78" s="33"/>
    </row>
    <row r="79" spans="1:12" ht="12">
      <c r="A79" s="6"/>
      <c r="J79" s="21" t="s">
        <v>107</v>
      </c>
      <c r="K79" s="21"/>
      <c r="L79" s="21" t="s">
        <v>107</v>
      </c>
    </row>
    <row r="80" spans="1:12" ht="12">
      <c r="A80" s="6"/>
      <c r="J80" s="23" t="s">
        <v>173</v>
      </c>
      <c r="K80" s="21"/>
      <c r="L80" s="23" t="s">
        <v>180</v>
      </c>
    </row>
    <row r="81" spans="1:12" ht="12">
      <c r="A81" s="5"/>
      <c r="B81" s="3" t="s">
        <v>103</v>
      </c>
      <c r="C81" s="7" t="s">
        <v>3</v>
      </c>
      <c r="J81" s="21" t="s">
        <v>1</v>
      </c>
      <c r="K81" s="21"/>
      <c r="L81" s="21" t="s">
        <v>1</v>
      </c>
    </row>
    <row r="82" ht="12">
      <c r="A82" s="6"/>
    </row>
    <row r="83" spans="1:3" ht="12">
      <c r="A83" s="6"/>
      <c r="C83" s="3" t="s">
        <v>104</v>
      </c>
    </row>
    <row r="84" spans="1:12" ht="12">
      <c r="A84" s="6"/>
      <c r="D84" s="3" t="s">
        <v>139</v>
      </c>
      <c r="J84" s="37">
        <f>'[2]notes-w'!L32</f>
        <v>384</v>
      </c>
      <c r="K84" s="37"/>
      <c r="L84" s="39">
        <v>627</v>
      </c>
    </row>
    <row r="85" spans="1:12" ht="12">
      <c r="A85" s="6"/>
      <c r="D85" s="3" t="s">
        <v>169</v>
      </c>
      <c r="J85" s="37"/>
      <c r="K85" s="37"/>
      <c r="L85" s="39"/>
    </row>
    <row r="86" spans="1:12" ht="12">
      <c r="A86" s="6"/>
      <c r="D86" s="3" t="s">
        <v>105</v>
      </c>
      <c r="J86" s="39">
        <f>'[2]notes-w'!L33</f>
        <v>5528</v>
      </c>
      <c r="K86" s="37"/>
      <c r="L86" s="39">
        <v>3292</v>
      </c>
    </row>
    <row r="87" spans="1:12" ht="12">
      <c r="A87" s="6"/>
      <c r="D87" s="3" t="s">
        <v>175</v>
      </c>
      <c r="J87" s="40">
        <v>5803</v>
      </c>
      <c r="K87" s="37"/>
      <c r="L87" s="40">
        <v>3303</v>
      </c>
    </row>
    <row r="88" spans="1:12" ht="12">
      <c r="A88" s="6"/>
      <c r="J88" s="36">
        <f>SUM(J84:J87)</f>
        <v>11715</v>
      </c>
      <c r="K88" s="41"/>
      <c r="L88" s="36">
        <f>SUM(L84:L87)</f>
        <v>7222</v>
      </c>
    </row>
    <row r="89" spans="1:12" ht="12">
      <c r="A89" s="6"/>
      <c r="C89" s="3" t="s">
        <v>106</v>
      </c>
      <c r="J89" s="39"/>
      <c r="K89" s="37"/>
      <c r="L89" s="39"/>
    </row>
    <row r="90" spans="1:12" ht="12">
      <c r="A90" s="6"/>
      <c r="D90" s="3" t="s">
        <v>105</v>
      </c>
      <c r="J90" s="39">
        <f>'[2]notes-w'!L39</f>
        <v>1998</v>
      </c>
      <c r="K90" s="37"/>
      <c r="L90" s="39">
        <v>3</v>
      </c>
    </row>
    <row r="91" spans="1:12" ht="12">
      <c r="A91" s="6"/>
      <c r="D91" s="3" t="s">
        <v>149</v>
      </c>
      <c r="J91" s="39">
        <f>'[2]notes-w'!L40</f>
        <v>100172</v>
      </c>
      <c r="K91" s="37"/>
      <c r="L91" s="39">
        <v>100345</v>
      </c>
    </row>
    <row r="92" spans="1:12" ht="12.75" thickBot="1">
      <c r="A92" s="6"/>
      <c r="J92" s="42">
        <f>SUM(J88:J91)</f>
        <v>113885</v>
      </c>
      <c r="K92" s="37"/>
      <c r="L92" s="42">
        <f>SUM(L88:L91)</f>
        <v>107570</v>
      </c>
    </row>
    <row r="93" spans="1:12" ht="12.75" thickTop="1">
      <c r="A93" s="6"/>
      <c r="B93" s="3" t="s">
        <v>108</v>
      </c>
      <c r="C93" s="7" t="s">
        <v>109</v>
      </c>
      <c r="J93" s="36"/>
      <c r="K93" s="37"/>
      <c r="L93" s="38"/>
    </row>
    <row r="94" spans="1:12" ht="12">
      <c r="A94" s="6"/>
      <c r="C94" s="7"/>
      <c r="J94" s="36"/>
      <c r="K94" s="37"/>
      <c r="L94" s="38"/>
    </row>
    <row r="95" spans="1:12" ht="12">
      <c r="A95" s="6"/>
      <c r="C95" s="3" t="s">
        <v>168</v>
      </c>
      <c r="J95" s="36">
        <f>'[2]notes-w'!L68</f>
        <v>11344</v>
      </c>
      <c r="K95" s="37"/>
      <c r="L95" s="39">
        <v>8995</v>
      </c>
    </row>
    <row r="96" spans="1:12" ht="12">
      <c r="A96" s="6"/>
      <c r="J96" s="36"/>
      <c r="K96" s="37"/>
      <c r="L96" s="39"/>
    </row>
    <row r="97" spans="1:12" ht="12">
      <c r="A97" s="5"/>
      <c r="C97" s="8" t="s">
        <v>111</v>
      </c>
      <c r="D97" s="3" t="s">
        <v>110</v>
      </c>
      <c r="J97" s="39"/>
      <c r="K97" s="37"/>
      <c r="L97" s="39"/>
    </row>
    <row r="98" spans="1:12" ht="12">
      <c r="A98" s="5"/>
      <c r="C98" s="8"/>
      <c r="D98" s="3" t="s">
        <v>176</v>
      </c>
      <c r="J98" s="39">
        <f>'[2]notes-w'!L70</f>
        <v>-5803</v>
      </c>
      <c r="K98" s="37"/>
      <c r="L98" s="39">
        <v>-3303</v>
      </c>
    </row>
    <row r="99" spans="1:12" ht="12.75" thickBot="1">
      <c r="A99" s="5"/>
      <c r="C99" s="8"/>
      <c r="J99" s="42">
        <f>SUM(J95:J98)</f>
        <v>5541</v>
      </c>
      <c r="K99" s="37"/>
      <c r="L99" s="42">
        <f>SUM(L95:L98)</f>
        <v>5692</v>
      </c>
    </row>
    <row r="100" spans="1:14" ht="12.75" thickTop="1">
      <c r="A100" s="5"/>
      <c r="K100" s="37"/>
      <c r="N100" s="49"/>
    </row>
    <row r="101" spans="1:12" ht="12">
      <c r="A101" s="5"/>
      <c r="C101" s="3" t="s">
        <v>161</v>
      </c>
      <c r="J101" s="9">
        <f>'[2]notes-w'!L50</f>
        <v>1226</v>
      </c>
      <c r="K101" s="39"/>
      <c r="L101" s="9">
        <v>1481</v>
      </c>
    </row>
    <row r="102" spans="1:12" ht="12">
      <c r="A102" s="5"/>
      <c r="J102" s="36"/>
      <c r="K102" s="39"/>
      <c r="L102" s="36"/>
    </row>
    <row r="103" spans="1:12" ht="12">
      <c r="A103" s="5"/>
      <c r="C103" s="8" t="s">
        <v>111</v>
      </c>
      <c r="D103" s="3" t="s">
        <v>110</v>
      </c>
      <c r="J103" s="36"/>
      <c r="K103" s="37"/>
      <c r="L103" s="36"/>
    </row>
    <row r="104" spans="1:12" ht="12">
      <c r="A104" s="5"/>
      <c r="C104" s="8"/>
      <c r="D104" s="3" t="s">
        <v>176</v>
      </c>
      <c r="J104" s="36">
        <f>-'[2]notes-w'!L32</f>
        <v>-384</v>
      </c>
      <c r="K104" s="37"/>
      <c r="L104" s="36">
        <v>-627</v>
      </c>
    </row>
    <row r="105" spans="1:12" ht="12.75" thickBot="1">
      <c r="A105" s="5"/>
      <c r="J105" s="10">
        <f>SUM(J101:J104)</f>
        <v>842</v>
      </c>
      <c r="L105" s="32">
        <f>SUM(L101:L104)</f>
        <v>854</v>
      </c>
    </row>
    <row r="106" spans="1:12" ht="12.75" thickTop="1">
      <c r="A106" s="5"/>
      <c r="J106" s="11"/>
      <c r="L106" s="30"/>
    </row>
    <row r="107" spans="1:12" ht="12">
      <c r="A107" s="5"/>
      <c r="B107" s="3" t="s">
        <v>128</v>
      </c>
      <c r="C107" s="7" t="s">
        <v>165</v>
      </c>
      <c r="J107" s="11"/>
      <c r="L107" s="30"/>
    </row>
    <row r="108" spans="1:12" ht="12">
      <c r="A108" s="5"/>
      <c r="C108" s="7"/>
      <c r="J108" s="11"/>
      <c r="L108" s="30"/>
    </row>
    <row r="109" spans="1:12" ht="12">
      <c r="A109" s="5"/>
      <c r="C109" s="3" t="s">
        <v>166</v>
      </c>
      <c r="J109" s="11"/>
      <c r="L109" s="30"/>
    </row>
    <row r="110" spans="1:12" ht="12">
      <c r="A110" s="5"/>
      <c r="J110" s="11"/>
      <c r="L110" s="33"/>
    </row>
    <row r="111" spans="1:12" ht="12">
      <c r="A111" s="6" t="s">
        <v>19</v>
      </c>
      <c r="C111" s="3" t="s">
        <v>123</v>
      </c>
      <c r="K111" s="2"/>
      <c r="L111" s="2"/>
    </row>
    <row r="112" spans="1:12" ht="12">
      <c r="A112" s="6"/>
      <c r="J112" s="21" t="s">
        <v>107</v>
      </c>
      <c r="K112" s="2"/>
      <c r="L112" s="21" t="s">
        <v>107</v>
      </c>
    </row>
    <row r="113" spans="1:12" ht="12.75" customHeight="1">
      <c r="A113" s="6"/>
      <c r="H113" s="50" t="s">
        <v>136</v>
      </c>
      <c r="I113" s="50"/>
      <c r="J113" s="50"/>
      <c r="K113" s="2"/>
      <c r="L113" s="23" t="s">
        <v>180</v>
      </c>
    </row>
    <row r="114" spans="1:12" ht="12">
      <c r="A114" s="6"/>
      <c r="H114" s="21"/>
      <c r="I114" s="2"/>
      <c r="J114" s="21" t="s">
        <v>1</v>
      </c>
      <c r="K114" s="2"/>
      <c r="L114" s="21" t="s">
        <v>1</v>
      </c>
    </row>
    <row r="115" spans="1:3" ht="12">
      <c r="A115" s="6"/>
      <c r="C115" s="3" t="s">
        <v>129</v>
      </c>
    </row>
    <row r="116" spans="1:12" ht="12">
      <c r="A116" s="6"/>
      <c r="C116" s="3" t="s">
        <v>135</v>
      </c>
      <c r="H116" s="20"/>
      <c r="I116" s="18"/>
      <c r="J116" s="34">
        <f>'[2]notes-w'!L74</f>
        <v>8733</v>
      </c>
      <c r="K116" s="18"/>
      <c r="L116" s="20">
        <v>5017</v>
      </c>
    </row>
    <row r="117" spans="1:12" ht="12">
      <c r="A117" s="6"/>
      <c r="H117" s="20"/>
      <c r="I117" s="18"/>
      <c r="J117" s="34"/>
      <c r="K117" s="18"/>
      <c r="L117" s="20"/>
    </row>
    <row r="118" spans="1:12" ht="12">
      <c r="A118" s="6"/>
      <c r="B118" s="33" t="s">
        <v>116</v>
      </c>
      <c r="C118" s="3" t="s">
        <v>129</v>
      </c>
      <c r="H118" s="20"/>
      <c r="I118" s="18"/>
      <c r="J118" s="34"/>
      <c r="K118" s="18"/>
      <c r="L118" s="20"/>
    </row>
    <row r="119" spans="1:12" ht="12">
      <c r="A119" s="6"/>
      <c r="C119" s="3" t="s">
        <v>137</v>
      </c>
      <c r="H119" s="20"/>
      <c r="I119" s="18"/>
      <c r="J119" s="34"/>
      <c r="K119" s="18"/>
      <c r="L119" s="20"/>
    </row>
    <row r="120" spans="1:12" ht="12">
      <c r="A120" s="6"/>
      <c r="C120" s="3" t="s">
        <v>199</v>
      </c>
      <c r="H120" s="20"/>
      <c r="I120" s="18"/>
      <c r="J120" s="34">
        <f>'[2]notes-w'!L76</f>
        <v>13721</v>
      </c>
      <c r="K120" s="18"/>
      <c r="L120" s="20">
        <v>15536</v>
      </c>
    </row>
    <row r="121" spans="1:12" ht="12">
      <c r="A121" s="6"/>
      <c r="H121" s="11"/>
      <c r="J121" s="36"/>
      <c r="L121" s="11"/>
    </row>
    <row r="122" spans="1:12" ht="12">
      <c r="A122" s="6"/>
      <c r="B122" s="3" t="s">
        <v>116</v>
      </c>
      <c r="C122" s="3" t="s">
        <v>130</v>
      </c>
      <c r="H122" s="11"/>
      <c r="J122" s="36"/>
      <c r="L122" s="11"/>
    </row>
    <row r="123" spans="1:8" ht="12">
      <c r="A123" s="6"/>
      <c r="C123" s="3" t="s">
        <v>30</v>
      </c>
      <c r="H123" s="20"/>
    </row>
    <row r="124" spans="1:12" ht="12">
      <c r="A124" s="6"/>
      <c r="C124" s="3" t="s">
        <v>200</v>
      </c>
      <c r="H124" s="20"/>
      <c r="J124" s="34">
        <f>'[2]notes-w'!L78</f>
        <v>613</v>
      </c>
      <c r="L124" s="20">
        <v>874</v>
      </c>
    </row>
    <row r="125" spans="1:12" ht="12">
      <c r="A125" s="6"/>
      <c r="H125" s="20"/>
      <c r="J125" s="34"/>
      <c r="L125" s="20"/>
    </row>
    <row r="126" spans="1:12" ht="12">
      <c r="A126" s="6"/>
      <c r="B126" s="3" t="s">
        <v>46</v>
      </c>
      <c r="C126" s="3" t="s">
        <v>112</v>
      </c>
      <c r="H126" s="20"/>
      <c r="J126" s="34"/>
      <c r="L126" s="20"/>
    </row>
    <row r="127" spans="1:12" ht="12.75" thickBot="1">
      <c r="A127" s="6"/>
      <c r="C127" s="3" t="s">
        <v>201</v>
      </c>
      <c r="H127" s="20"/>
      <c r="J127" s="43">
        <f>'[2]notes-w'!L79</f>
        <v>3071</v>
      </c>
      <c r="L127" s="24">
        <v>3312</v>
      </c>
    </row>
    <row r="128" spans="1:12" ht="12.75" thickTop="1">
      <c r="A128" s="6"/>
      <c r="C128" s="3" t="s">
        <v>113</v>
      </c>
      <c r="H128" s="20"/>
      <c r="J128" s="34"/>
      <c r="L128" s="20"/>
    </row>
    <row r="129" spans="1:12" ht="12">
      <c r="A129" s="6"/>
      <c r="B129" s="33" t="s">
        <v>116</v>
      </c>
      <c r="C129" s="3" t="s">
        <v>31</v>
      </c>
      <c r="H129" s="20"/>
      <c r="J129" s="34"/>
      <c r="L129" s="20"/>
    </row>
    <row r="130" spans="1:12" ht="12">
      <c r="A130" s="6"/>
      <c r="C130" s="3" t="s">
        <v>138</v>
      </c>
      <c r="H130" s="20"/>
      <c r="J130" s="34"/>
      <c r="L130" s="20"/>
    </row>
    <row r="131" spans="1:12" ht="12">
      <c r="A131" s="6"/>
      <c r="J131" s="11"/>
      <c r="L131" s="11"/>
    </row>
    <row r="132" spans="1:12" ht="12">
      <c r="A132" s="6"/>
      <c r="B132" s="3" t="s">
        <v>46</v>
      </c>
      <c r="C132" s="3" t="s">
        <v>47</v>
      </c>
      <c r="J132" s="11"/>
      <c r="L132" s="11"/>
    </row>
    <row r="133" spans="1:12" ht="12">
      <c r="A133" s="6"/>
      <c r="C133" s="3" t="s">
        <v>48</v>
      </c>
      <c r="J133" s="11"/>
      <c r="L133" s="11"/>
    </row>
    <row r="134" spans="1:12" ht="12">
      <c r="A134" s="6"/>
      <c r="J134" s="11"/>
      <c r="L134" s="11"/>
    </row>
    <row r="135" spans="1:12" ht="12">
      <c r="A135" s="6"/>
      <c r="J135" s="11"/>
      <c r="L135" s="11"/>
    </row>
    <row r="136" spans="1:12" ht="12">
      <c r="A136" s="6"/>
      <c r="J136" s="11"/>
      <c r="L136" s="33" t="s">
        <v>202</v>
      </c>
    </row>
    <row r="137" spans="1:12" ht="12">
      <c r="A137" s="6"/>
      <c r="C137" s="3" t="s">
        <v>140</v>
      </c>
      <c r="J137" s="11"/>
      <c r="L137" s="11"/>
    </row>
    <row r="138" spans="1:12" ht="12">
      <c r="A138" s="6"/>
      <c r="C138" s="3" t="s">
        <v>141</v>
      </c>
      <c r="J138" s="11"/>
      <c r="L138" s="11"/>
    </row>
    <row r="139" spans="1:12" ht="12">
      <c r="A139" s="6"/>
      <c r="C139" s="3" t="s">
        <v>142</v>
      </c>
      <c r="J139" s="11"/>
      <c r="L139" s="11"/>
    </row>
    <row r="140" spans="1:12" ht="12">
      <c r="A140" s="6"/>
      <c r="C140" s="3" t="s">
        <v>143</v>
      </c>
      <c r="J140" s="11"/>
      <c r="L140" s="11"/>
    </row>
    <row r="141" spans="1:12" ht="12">
      <c r="A141" s="6"/>
      <c r="C141" s="3" t="s">
        <v>144</v>
      </c>
      <c r="J141" s="11"/>
      <c r="L141" s="11"/>
    </row>
    <row r="142" spans="1:12" ht="12">
      <c r="A142" s="6"/>
      <c r="C142" s="3" t="s">
        <v>145</v>
      </c>
      <c r="J142" s="11"/>
      <c r="L142" s="11"/>
    </row>
    <row r="143" spans="1:12" ht="12">
      <c r="A143" s="6"/>
      <c r="C143" s="3" t="s">
        <v>146</v>
      </c>
      <c r="J143" s="11"/>
      <c r="L143" s="11"/>
    </row>
    <row r="144" spans="1:12" ht="12">
      <c r="A144" s="6"/>
      <c r="C144" s="3" t="s">
        <v>147</v>
      </c>
      <c r="J144" s="11"/>
      <c r="L144" s="11"/>
    </row>
    <row r="145" ht="9" customHeight="1">
      <c r="A145" s="6"/>
    </row>
    <row r="146" spans="1:3" ht="12">
      <c r="A146" s="6" t="s">
        <v>21</v>
      </c>
      <c r="C146" s="3" t="s">
        <v>25</v>
      </c>
    </row>
    <row r="147" spans="1:3" ht="12">
      <c r="A147" s="5"/>
      <c r="C147" s="3" t="s">
        <v>156</v>
      </c>
    </row>
    <row r="148" ht="10.5" customHeight="1">
      <c r="A148" s="5"/>
    </row>
    <row r="149" spans="1:3" ht="12">
      <c r="A149" s="6" t="s">
        <v>23</v>
      </c>
      <c r="C149" s="3" t="s">
        <v>27</v>
      </c>
    </row>
    <row r="150" spans="1:3" ht="12">
      <c r="A150" s="6"/>
      <c r="C150" s="3" t="s">
        <v>148</v>
      </c>
    </row>
    <row r="151" ht="9" customHeight="1">
      <c r="A151" s="6"/>
    </row>
    <row r="152" spans="1:3" ht="12">
      <c r="A152" s="6" t="s">
        <v>24</v>
      </c>
      <c r="C152" s="3" t="s">
        <v>29</v>
      </c>
    </row>
    <row r="153" spans="1:12" ht="12">
      <c r="A153" s="5"/>
      <c r="C153" s="3" t="s">
        <v>49</v>
      </c>
      <c r="H153" s="5"/>
      <c r="I153" s="5"/>
      <c r="J153" s="5"/>
      <c r="K153" s="5"/>
      <c r="L153" s="5"/>
    </row>
    <row r="154" spans="1:12" ht="9.75" customHeight="1">
      <c r="A154" s="5"/>
      <c r="L154" s="33"/>
    </row>
    <row r="155" spans="1:14" ht="12">
      <c r="A155" s="27" t="s">
        <v>26</v>
      </c>
      <c r="C155" s="37" t="s">
        <v>178</v>
      </c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</row>
    <row r="156" spans="1:14" ht="12">
      <c r="A156" s="6"/>
      <c r="C156" s="37" t="s">
        <v>151</v>
      </c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</row>
    <row r="157" spans="1:14" ht="12">
      <c r="A157" s="6"/>
      <c r="C157" s="37" t="s">
        <v>117</v>
      </c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</row>
    <row r="158" spans="1:14" ht="12">
      <c r="A158" s="6"/>
      <c r="C158" s="37" t="s">
        <v>203</v>
      </c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</row>
    <row r="159" spans="1:14" ht="12.75" customHeight="1">
      <c r="A159" s="6"/>
      <c r="C159" s="37" t="s">
        <v>208</v>
      </c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</row>
    <row r="160" spans="1:14" ht="12.75" customHeight="1">
      <c r="A160" s="6"/>
      <c r="C160" s="37" t="s">
        <v>204</v>
      </c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</row>
    <row r="161" spans="1:14" ht="12.75" customHeight="1">
      <c r="A161" s="6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</row>
    <row r="162" spans="1:14" ht="12">
      <c r="A162" s="27" t="s">
        <v>28</v>
      </c>
      <c r="C162" s="37" t="s">
        <v>115</v>
      </c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</row>
    <row r="163" spans="1:14" ht="12">
      <c r="A163" s="6"/>
      <c r="C163" s="37" t="s">
        <v>152</v>
      </c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</row>
    <row r="164" spans="1:14" ht="12">
      <c r="A164" s="6"/>
      <c r="C164" s="37" t="s">
        <v>154</v>
      </c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</row>
    <row r="165" spans="1:14" ht="12">
      <c r="A165" s="6"/>
      <c r="C165" s="3" t="s">
        <v>153</v>
      </c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</row>
    <row r="166" spans="1:14" ht="9.75" customHeight="1">
      <c r="A166" s="5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</row>
    <row r="167" spans="1:3" ht="12">
      <c r="A167" s="5"/>
      <c r="C167" s="3" t="s">
        <v>50</v>
      </c>
    </row>
    <row r="168" spans="1:3" ht="12">
      <c r="A168" s="5"/>
      <c r="C168" s="3" t="s">
        <v>51</v>
      </c>
    </row>
    <row r="169" ht="9.75" customHeight="1">
      <c r="A169" s="5"/>
    </row>
    <row r="170" spans="1:3" ht="12">
      <c r="A170" s="6" t="s">
        <v>95</v>
      </c>
      <c r="C170" s="3" t="s">
        <v>167</v>
      </c>
    </row>
    <row r="171" spans="1:3" ht="12">
      <c r="A171" s="5"/>
      <c r="C171" s="3" t="s">
        <v>171</v>
      </c>
    </row>
    <row r="172" spans="1:3" ht="12">
      <c r="A172" s="5"/>
      <c r="C172" s="3" t="s">
        <v>155</v>
      </c>
    </row>
    <row r="173" ht="12">
      <c r="A173" s="5"/>
    </row>
    <row r="174" spans="1:3" ht="12">
      <c r="A174" s="6" t="s">
        <v>96</v>
      </c>
      <c r="C174" s="3" t="s">
        <v>172</v>
      </c>
    </row>
    <row r="175" spans="1:3" ht="12">
      <c r="A175" s="6"/>
      <c r="C175" s="3" t="s">
        <v>205</v>
      </c>
    </row>
    <row r="176" spans="1:3" ht="12">
      <c r="A176" s="6"/>
      <c r="C176" s="3" t="s">
        <v>206</v>
      </c>
    </row>
    <row r="177" spans="1:3" ht="12">
      <c r="A177" s="6"/>
      <c r="C177" s="3" t="s">
        <v>2</v>
      </c>
    </row>
    <row r="178" spans="1:3" ht="12">
      <c r="A178" s="6" t="s">
        <v>97</v>
      </c>
      <c r="C178" s="3" t="s">
        <v>98</v>
      </c>
    </row>
    <row r="179" spans="1:3" ht="12">
      <c r="A179" s="5"/>
      <c r="C179" s="3" t="s">
        <v>210</v>
      </c>
    </row>
    <row r="180" spans="1:3" ht="12">
      <c r="A180" s="5"/>
      <c r="C180" s="3" t="s">
        <v>209</v>
      </c>
    </row>
    <row r="181" ht="12">
      <c r="A181" s="5"/>
    </row>
    <row r="182" spans="1:3" ht="12">
      <c r="A182" s="6" t="s">
        <v>99</v>
      </c>
      <c r="C182" s="3" t="s">
        <v>100</v>
      </c>
    </row>
    <row r="183" spans="1:3" ht="12">
      <c r="A183" s="5"/>
      <c r="C183" s="3" t="s">
        <v>170</v>
      </c>
    </row>
    <row r="184" ht="12">
      <c r="A184" s="5"/>
    </row>
    <row r="185" spans="1:3" ht="12">
      <c r="A185" s="6" t="s">
        <v>101</v>
      </c>
      <c r="C185" s="3" t="s">
        <v>102</v>
      </c>
    </row>
    <row r="186" spans="1:3" ht="12">
      <c r="A186" s="6"/>
      <c r="C186" s="3" t="s">
        <v>52</v>
      </c>
    </row>
    <row r="187" ht="12">
      <c r="A187" s="6"/>
    </row>
    <row r="188" spans="1:3" ht="10.5" customHeight="1">
      <c r="A188" s="6" t="s">
        <v>158</v>
      </c>
      <c r="C188" s="3" t="s">
        <v>159</v>
      </c>
    </row>
    <row r="189" spans="1:3" ht="12">
      <c r="A189" s="6"/>
      <c r="C189" s="3" t="s">
        <v>53</v>
      </c>
    </row>
    <row r="190" spans="1:3" ht="12">
      <c r="A190" s="6"/>
      <c r="C190" s="3" t="s">
        <v>54</v>
      </c>
    </row>
    <row r="191" spans="1:3" ht="12">
      <c r="A191" s="5"/>
      <c r="C191" s="3" t="s">
        <v>55</v>
      </c>
    </row>
    <row r="192" ht="12">
      <c r="A192" s="5"/>
    </row>
    <row r="193" ht="9" customHeight="1">
      <c r="A193" s="5"/>
    </row>
    <row r="194" ht="10.5" customHeight="1">
      <c r="A194" s="14" t="s">
        <v>124</v>
      </c>
    </row>
    <row r="195" ht="12">
      <c r="A195" s="5"/>
    </row>
    <row r="196" ht="9" customHeight="1">
      <c r="A196" s="5"/>
    </row>
    <row r="197" ht="12">
      <c r="A197" s="5"/>
    </row>
    <row r="198" ht="12">
      <c r="A198" s="16" t="s">
        <v>126</v>
      </c>
    </row>
    <row r="199" ht="12">
      <c r="A199" s="14" t="s">
        <v>127</v>
      </c>
    </row>
    <row r="200" ht="12">
      <c r="A200" s="14"/>
    </row>
    <row r="201" ht="9" customHeight="1">
      <c r="A201" s="14" t="s">
        <v>125</v>
      </c>
    </row>
    <row r="202" spans="1:2" ht="11.25" customHeight="1">
      <c r="A202" s="15" t="s">
        <v>131</v>
      </c>
      <c r="B202" s="51" t="s">
        <v>211</v>
      </c>
    </row>
    <row r="204" ht="12">
      <c r="A204" s="14"/>
    </row>
    <row r="205" ht="12">
      <c r="A205" s="14"/>
    </row>
    <row r="206" ht="12">
      <c r="A206" s="14"/>
    </row>
    <row r="207" ht="12">
      <c r="A207" s="5"/>
    </row>
    <row r="208" ht="12">
      <c r="A208" s="5"/>
    </row>
    <row r="209" ht="12">
      <c r="A209" s="5"/>
    </row>
    <row r="210" ht="12">
      <c r="A210" s="5"/>
    </row>
    <row r="211" ht="12">
      <c r="A211" s="5"/>
    </row>
    <row r="212" ht="12">
      <c r="A212" s="5"/>
    </row>
    <row r="213" ht="12">
      <c r="A213" s="5"/>
    </row>
    <row r="214" ht="12">
      <c r="A214" s="5"/>
    </row>
    <row r="215" ht="12">
      <c r="A215" s="5"/>
    </row>
    <row r="216" ht="12">
      <c r="A216" s="5"/>
    </row>
    <row r="217" ht="12">
      <c r="A217" s="5"/>
    </row>
    <row r="218" ht="12">
      <c r="A218" s="5"/>
    </row>
    <row r="219" ht="12">
      <c r="A219" s="5"/>
    </row>
    <row r="220" ht="12">
      <c r="A220" s="5"/>
    </row>
    <row r="221" ht="12">
      <c r="A221" s="5"/>
    </row>
    <row r="222" ht="12">
      <c r="A222" s="5"/>
    </row>
    <row r="223" ht="12">
      <c r="A223" s="5"/>
    </row>
    <row r="224" ht="12">
      <c r="A224" s="5"/>
    </row>
    <row r="225" ht="12">
      <c r="A225" s="5"/>
    </row>
    <row r="226" ht="12">
      <c r="A226" s="5"/>
    </row>
    <row r="227" ht="12">
      <c r="A227" s="5"/>
    </row>
    <row r="228" ht="12">
      <c r="A228" s="5"/>
    </row>
    <row r="229" ht="12">
      <c r="A229" s="5"/>
    </row>
    <row r="230" ht="12">
      <c r="A230" s="5"/>
    </row>
    <row r="231" ht="12">
      <c r="A231" s="5"/>
    </row>
    <row r="232" ht="12">
      <c r="A232" s="5"/>
    </row>
    <row r="233" ht="12">
      <c r="A233" s="5"/>
    </row>
    <row r="234" ht="12">
      <c r="A234" s="5"/>
    </row>
    <row r="235" ht="12">
      <c r="A235" s="5"/>
    </row>
    <row r="236" ht="12">
      <c r="A236" s="5"/>
    </row>
    <row r="237" ht="12">
      <c r="A237" s="5"/>
    </row>
    <row r="238" ht="12">
      <c r="A238" s="5"/>
    </row>
    <row r="239" ht="12">
      <c r="A239" s="5"/>
    </row>
    <row r="240" ht="12">
      <c r="A240" s="5"/>
    </row>
    <row r="241" ht="12">
      <c r="A241" s="5"/>
    </row>
    <row r="242" ht="12">
      <c r="A242" s="5"/>
    </row>
    <row r="243" ht="12">
      <c r="A243" s="5"/>
    </row>
    <row r="244" ht="12">
      <c r="A244" s="5"/>
    </row>
    <row r="245" ht="12">
      <c r="A245" s="5"/>
    </row>
    <row r="246" ht="12">
      <c r="A246" s="5"/>
    </row>
    <row r="247" ht="12">
      <c r="A247" s="5"/>
    </row>
    <row r="248" ht="12">
      <c r="A248" s="5"/>
    </row>
    <row r="249" ht="12">
      <c r="A249" s="5"/>
    </row>
    <row r="250" ht="12">
      <c r="A250" s="5"/>
    </row>
    <row r="251" ht="12">
      <c r="A251" s="5"/>
    </row>
    <row r="252" ht="12">
      <c r="A252" s="5"/>
    </row>
    <row r="253" ht="12">
      <c r="A253" s="5"/>
    </row>
    <row r="254" ht="12">
      <c r="A254" s="5"/>
    </row>
    <row r="255" ht="12">
      <c r="A255" s="5"/>
    </row>
    <row r="256" ht="12">
      <c r="A256" s="5"/>
    </row>
    <row r="257" ht="12">
      <c r="A257" s="5"/>
    </row>
    <row r="258" ht="12">
      <c r="A258" s="5"/>
    </row>
    <row r="259" ht="12">
      <c r="A259" s="5"/>
    </row>
    <row r="260" ht="12">
      <c r="A260" s="5"/>
    </row>
    <row r="261" ht="12">
      <c r="A261" s="5"/>
    </row>
    <row r="262" ht="12">
      <c r="A262" s="5"/>
    </row>
    <row r="263" ht="12">
      <c r="A263" s="5"/>
    </row>
    <row r="264" ht="12">
      <c r="A264" s="5"/>
    </row>
    <row r="265" ht="12">
      <c r="A265" s="5"/>
    </row>
    <row r="266" ht="12">
      <c r="A266" s="5"/>
    </row>
    <row r="267" ht="12">
      <c r="A267" s="5"/>
    </row>
    <row r="268" ht="12">
      <c r="A268" s="5"/>
    </row>
    <row r="269" ht="12">
      <c r="A269" s="5"/>
    </row>
    <row r="270" ht="12">
      <c r="A270" s="5"/>
    </row>
    <row r="271" ht="12">
      <c r="A271" s="5"/>
    </row>
    <row r="272" ht="12">
      <c r="A272" s="5"/>
    </row>
    <row r="273" ht="12">
      <c r="A273" s="5"/>
    </row>
    <row r="274" ht="12">
      <c r="A274" s="5"/>
    </row>
    <row r="275" ht="12">
      <c r="A275" s="5"/>
    </row>
    <row r="276" ht="12">
      <c r="A276" s="5"/>
    </row>
    <row r="277" ht="12">
      <c r="A277" s="5"/>
    </row>
    <row r="278" ht="12">
      <c r="A278" s="5"/>
    </row>
    <row r="279" ht="12">
      <c r="A279" s="5"/>
    </row>
    <row r="280" ht="12">
      <c r="A280" s="5"/>
    </row>
    <row r="281" ht="12">
      <c r="A281" s="5"/>
    </row>
    <row r="282" ht="12">
      <c r="A282" s="5"/>
    </row>
    <row r="283" ht="12">
      <c r="A283" s="5"/>
    </row>
    <row r="284" ht="12">
      <c r="A284" s="5"/>
    </row>
    <row r="285" ht="12">
      <c r="A285" s="5"/>
    </row>
    <row r="286" ht="12">
      <c r="A286" s="5"/>
    </row>
    <row r="287" ht="12">
      <c r="A287" s="5"/>
    </row>
    <row r="288" ht="12">
      <c r="A288" s="5"/>
    </row>
    <row r="289" ht="12">
      <c r="A289" s="5"/>
    </row>
    <row r="290" ht="12">
      <c r="A290" s="5"/>
    </row>
    <row r="291" ht="12">
      <c r="A291" s="5"/>
    </row>
    <row r="292" ht="12">
      <c r="A292" s="5"/>
    </row>
    <row r="293" ht="12">
      <c r="A293" s="5"/>
    </row>
    <row r="294" ht="12">
      <c r="A294" s="5"/>
    </row>
    <row r="295" ht="12">
      <c r="A295" s="5"/>
    </row>
    <row r="296" ht="12">
      <c r="A296" s="5"/>
    </row>
    <row r="297" ht="12">
      <c r="A297" s="5"/>
    </row>
    <row r="298" ht="12">
      <c r="A298" s="5"/>
    </row>
    <row r="299" ht="12">
      <c r="A299" s="5"/>
    </row>
    <row r="300" ht="12">
      <c r="A300" s="5"/>
    </row>
    <row r="301" ht="12">
      <c r="A301" s="5"/>
    </row>
    <row r="302" ht="12">
      <c r="A302" s="5"/>
    </row>
    <row r="303" ht="12">
      <c r="A303" s="5"/>
    </row>
    <row r="304" ht="12">
      <c r="A304" s="5"/>
    </row>
    <row r="305" ht="12">
      <c r="A305" s="5"/>
    </row>
    <row r="306" ht="12">
      <c r="A306" s="5"/>
    </row>
    <row r="307" ht="12">
      <c r="A307" s="5"/>
    </row>
    <row r="308" ht="12">
      <c r="A308" s="5"/>
    </row>
    <row r="309" ht="12">
      <c r="A309" s="5"/>
    </row>
    <row r="310" ht="12">
      <c r="A310" s="5"/>
    </row>
    <row r="311" ht="12">
      <c r="A311" s="5"/>
    </row>
    <row r="312" ht="12">
      <c r="A312" s="5"/>
    </row>
    <row r="313" ht="12">
      <c r="A313" s="5"/>
    </row>
    <row r="314" ht="12">
      <c r="A314" s="5"/>
    </row>
    <row r="315" ht="12">
      <c r="A315" s="5"/>
    </row>
    <row r="316" ht="12">
      <c r="A316" s="5"/>
    </row>
    <row r="317" ht="12">
      <c r="A317" s="5"/>
    </row>
    <row r="318" ht="12">
      <c r="A318" s="5"/>
    </row>
    <row r="319" ht="12">
      <c r="A319" s="5"/>
    </row>
    <row r="320" ht="12">
      <c r="A320" s="5"/>
    </row>
    <row r="321" ht="12">
      <c r="A321" s="5"/>
    </row>
    <row r="322" ht="12">
      <c r="A322" s="5"/>
    </row>
    <row r="323" ht="12">
      <c r="A323" s="5"/>
    </row>
    <row r="324" ht="12">
      <c r="A324" s="5"/>
    </row>
    <row r="325" ht="12">
      <c r="A325" s="5"/>
    </row>
    <row r="326" ht="12">
      <c r="A326" s="5"/>
    </row>
    <row r="327" ht="12">
      <c r="A327" s="5"/>
    </row>
    <row r="328" ht="12">
      <c r="A328" s="5"/>
    </row>
    <row r="329" ht="12">
      <c r="A329" s="5"/>
    </row>
    <row r="330" ht="12">
      <c r="A330" s="5"/>
    </row>
    <row r="331" ht="12">
      <c r="A331" s="5"/>
    </row>
    <row r="332" ht="12">
      <c r="A332" s="5"/>
    </row>
    <row r="333" ht="12">
      <c r="A333" s="5"/>
    </row>
    <row r="334" ht="12">
      <c r="A334" s="5"/>
    </row>
    <row r="335" ht="12">
      <c r="A335" s="5"/>
    </row>
    <row r="336" ht="12">
      <c r="A336" s="5"/>
    </row>
  </sheetData>
  <mergeCells count="1">
    <mergeCell ref="H113:J113"/>
  </mergeCells>
  <printOptions/>
  <pageMargins left="0.27" right="0.45" top="0.34" bottom="0.62" header="0.33" footer="0.62"/>
  <pageSetup horizontalDpi="600" verticalDpi="600" orientation="portrait" paperSize="9" scale="95" r:id="rId1"/>
  <rowBreaks count="1" manualBreakCount="1">
    <brk id="134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tabSelected="1" workbookViewId="0" topLeftCell="H1">
      <selection activeCell="K6" sqref="K6"/>
    </sheetView>
  </sheetViews>
  <sheetFormatPr defaultColWidth="9.140625" defaultRowHeight="12.75"/>
  <cols>
    <col min="1" max="1" width="3.140625" style="0" customWidth="1"/>
    <col min="2" max="2" width="4.140625" style="0" customWidth="1"/>
    <col min="3" max="3" width="20.7109375" style="0" customWidth="1"/>
    <col min="4" max="4" width="2.00390625" style="0" customWidth="1"/>
    <col min="5" max="5" width="16.8515625" style="0" customWidth="1"/>
    <col min="6" max="6" width="2.28125" style="0" customWidth="1"/>
    <col min="8" max="8" width="2.57421875" style="0" customWidth="1"/>
    <col min="9" max="9" width="12.140625" style="0" customWidth="1"/>
    <col min="10" max="10" width="2.57421875" style="0" customWidth="1"/>
    <col min="11" max="11" width="12.421875" style="0" customWidth="1"/>
    <col min="12" max="12" width="2.421875" style="0" customWidth="1"/>
    <col min="13" max="13" width="11.57421875" style="0" customWidth="1"/>
    <col min="14" max="14" width="2.57421875" style="0" customWidth="1"/>
    <col min="15" max="15" width="11.8515625" style="0" customWidth="1"/>
    <col min="16" max="16" width="2.57421875" style="0" customWidth="1"/>
    <col min="17" max="17" width="15.57421875" style="0" customWidth="1"/>
    <col min="19" max="19" width="9.28125" style="0" bestFit="1" customWidth="1"/>
  </cols>
  <sheetData>
    <row r="1" ht="12.75">
      <c r="Q1" s="1" t="s">
        <v>56</v>
      </c>
    </row>
    <row r="3" spans="1:2" ht="12.75">
      <c r="A3">
        <v>14</v>
      </c>
      <c r="B3" t="s">
        <v>57</v>
      </c>
    </row>
    <row r="4" ht="12.75">
      <c r="B4" t="s">
        <v>58</v>
      </c>
    </row>
    <row r="6" ht="12.75">
      <c r="B6" t="s">
        <v>59</v>
      </c>
    </row>
    <row r="8" spans="5:17" ht="12.75">
      <c r="E8" s="1" t="s">
        <v>60</v>
      </c>
      <c r="G8" s="1" t="s">
        <v>61</v>
      </c>
      <c r="H8" s="1"/>
      <c r="I8" s="1" t="s">
        <v>62</v>
      </c>
      <c r="J8" s="1"/>
      <c r="K8" s="1" t="s">
        <v>63</v>
      </c>
      <c r="L8" s="1"/>
      <c r="M8" s="1" t="s">
        <v>64</v>
      </c>
      <c r="N8" s="1"/>
      <c r="O8" s="1" t="s">
        <v>65</v>
      </c>
      <c r="P8" s="1"/>
      <c r="Q8" s="1" t="s">
        <v>66</v>
      </c>
    </row>
    <row r="9" spans="5:17" ht="12.75">
      <c r="E9" s="1" t="s">
        <v>67</v>
      </c>
      <c r="G9" s="1" t="s">
        <v>68</v>
      </c>
      <c r="H9" s="1"/>
      <c r="I9" s="1"/>
      <c r="J9" s="1"/>
      <c r="K9" s="1" t="s">
        <v>69</v>
      </c>
      <c r="L9" s="1"/>
      <c r="M9" s="1" t="s">
        <v>70</v>
      </c>
      <c r="N9" s="1"/>
      <c r="O9" s="1"/>
      <c r="P9" s="1"/>
      <c r="Q9" s="1"/>
    </row>
    <row r="10" spans="5:17" ht="12.75">
      <c r="E10" s="1" t="s">
        <v>71</v>
      </c>
      <c r="G10" s="1"/>
      <c r="H10" s="1"/>
      <c r="I10" s="1"/>
      <c r="J10" s="1"/>
      <c r="K10" s="1"/>
      <c r="L10" s="1"/>
      <c r="M10" s="1" t="s">
        <v>32</v>
      </c>
      <c r="N10" s="1"/>
      <c r="O10" s="1"/>
      <c r="P10" s="1"/>
      <c r="Q10" s="1"/>
    </row>
    <row r="11" spans="5:17" ht="12.75">
      <c r="E11" s="44" t="s">
        <v>160</v>
      </c>
      <c r="G11" s="44" t="s">
        <v>160</v>
      </c>
      <c r="H11" s="44"/>
      <c r="I11" s="44" t="s">
        <v>160</v>
      </c>
      <c r="J11" s="44"/>
      <c r="K11" s="44" t="s">
        <v>160</v>
      </c>
      <c r="L11" s="44"/>
      <c r="M11" s="44" t="s">
        <v>160</v>
      </c>
      <c r="N11" s="44"/>
      <c r="O11" s="44" t="s">
        <v>160</v>
      </c>
      <c r="P11" s="44"/>
      <c r="Q11" s="44" t="s">
        <v>160</v>
      </c>
    </row>
    <row r="12" ht="12.75">
      <c r="B12" s="35" t="s">
        <v>72</v>
      </c>
    </row>
    <row r="13" ht="12.75">
      <c r="B13" s="1" t="s">
        <v>157</v>
      </c>
    </row>
    <row r="14" spans="3:17" ht="12.75">
      <c r="C14" t="s">
        <v>73</v>
      </c>
      <c r="E14" s="45">
        <v>44053</v>
      </c>
      <c r="F14" s="45"/>
      <c r="G14" s="45">
        <v>8378</v>
      </c>
      <c r="H14" s="45"/>
      <c r="I14" s="45">
        <v>10836</v>
      </c>
      <c r="J14" s="45"/>
      <c r="K14" s="45">
        <f>9481+0</f>
        <v>9481</v>
      </c>
      <c r="L14" s="45"/>
      <c r="M14" s="45">
        <f>(506*2)+74</f>
        <v>1086</v>
      </c>
      <c r="N14" s="45"/>
      <c r="O14" s="45">
        <v>0</v>
      </c>
      <c r="P14" s="45"/>
      <c r="Q14" s="45">
        <f>SUM(E14:O14)</f>
        <v>73834</v>
      </c>
    </row>
    <row r="15" spans="3:17" ht="12.75">
      <c r="C15" t="s">
        <v>74</v>
      </c>
      <c r="E15" s="45"/>
      <c r="F15" s="45"/>
      <c r="G15" s="45"/>
      <c r="H15" s="45"/>
      <c r="I15" s="45"/>
      <c r="J15" s="45"/>
      <c r="K15" s="45"/>
      <c r="L15" s="45"/>
      <c r="M15" s="45">
        <v>694</v>
      </c>
      <c r="N15" s="45"/>
      <c r="O15" s="45">
        <v>-694</v>
      </c>
      <c r="P15" s="45"/>
      <c r="Q15" s="45">
        <f>SUM(E15:O15)</f>
        <v>0</v>
      </c>
    </row>
    <row r="16" spans="2:17" ht="13.5" thickBot="1">
      <c r="B16" t="s">
        <v>75</v>
      </c>
      <c r="E16" s="46">
        <f>E14+E15</f>
        <v>44053</v>
      </c>
      <c r="F16" s="47"/>
      <c r="G16" s="46">
        <f aca="true" t="shared" si="0" ref="G16:O16">SUM(G14:G15)</f>
        <v>8378</v>
      </c>
      <c r="H16" s="47"/>
      <c r="I16" s="46">
        <f t="shared" si="0"/>
        <v>10836</v>
      </c>
      <c r="J16" s="47"/>
      <c r="K16" s="46">
        <f t="shared" si="0"/>
        <v>9481</v>
      </c>
      <c r="L16" s="47"/>
      <c r="M16" s="46">
        <f t="shared" si="0"/>
        <v>1780</v>
      </c>
      <c r="N16" s="47"/>
      <c r="O16" s="46">
        <f t="shared" si="0"/>
        <v>-694</v>
      </c>
      <c r="P16" s="47"/>
      <c r="Q16" s="46">
        <f>SUM(Q14:Q15)</f>
        <v>73834</v>
      </c>
    </row>
    <row r="17" spans="5:17" ht="13.5" thickTop="1"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</row>
    <row r="18" spans="2:17" ht="12.75">
      <c r="B18" s="1" t="s">
        <v>76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</row>
    <row r="19" spans="3:18" ht="12.75">
      <c r="C19" t="s">
        <v>77</v>
      </c>
      <c r="E19" s="45">
        <f>3034-1039</f>
        <v>1995</v>
      </c>
      <c r="F19" s="45"/>
      <c r="G19" s="45">
        <f>1767-771</f>
        <v>996</v>
      </c>
      <c r="H19" s="45"/>
      <c r="I19" s="45">
        <f>5565-1770</f>
        <v>3795</v>
      </c>
      <c r="J19" s="45"/>
      <c r="K19" s="45">
        <f>2341-40+17</f>
        <v>2318</v>
      </c>
      <c r="L19" s="45"/>
      <c r="M19" s="45">
        <f>1842-98-2-42+73</f>
        <v>1773</v>
      </c>
      <c r="N19" s="45"/>
      <c r="O19" s="45">
        <f>-1083+30-694-136</f>
        <v>-1883</v>
      </c>
      <c r="P19" s="45"/>
      <c r="Q19" s="45">
        <f>SUM(E19:O19)</f>
        <v>8994</v>
      </c>
      <c r="R19" s="45"/>
    </row>
    <row r="20" spans="3:17" ht="12.75">
      <c r="C20" t="s">
        <v>78</v>
      </c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</row>
    <row r="21" spans="3:17" ht="12.75">
      <c r="C21" t="s">
        <v>79</v>
      </c>
      <c r="E21" s="45">
        <v>0</v>
      </c>
      <c r="F21" s="45"/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8">
        <f aca="true" t="shared" si="1" ref="Q21:Q26">SUM(E21:O21)</f>
        <v>0</v>
      </c>
    </row>
    <row r="22" spans="3:18" ht="12.75">
      <c r="C22" t="s">
        <v>80</v>
      </c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>
        <f>SUM(Q19:Q21)</f>
        <v>8994</v>
      </c>
      <c r="R22" s="45"/>
    </row>
    <row r="23" spans="3:17" ht="12.75">
      <c r="C23" t="s">
        <v>81</v>
      </c>
      <c r="E23" s="45">
        <v>-106</v>
      </c>
      <c r="F23" s="45"/>
      <c r="G23" s="45">
        <v>-281</v>
      </c>
      <c r="H23" s="45"/>
      <c r="I23" s="45">
        <v>0</v>
      </c>
      <c r="J23" s="45"/>
      <c r="K23" s="45">
        <v>-378</v>
      </c>
      <c r="L23" s="45"/>
      <c r="M23" s="45">
        <v>-354</v>
      </c>
      <c r="N23" s="45"/>
      <c r="O23" s="45">
        <v>136</v>
      </c>
      <c r="P23" s="45"/>
      <c r="Q23" s="45">
        <f t="shared" si="1"/>
        <v>-983</v>
      </c>
    </row>
    <row r="24" spans="3:17" ht="12.75">
      <c r="C24" t="s">
        <v>82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>
        <f t="shared" si="1"/>
        <v>0</v>
      </c>
    </row>
    <row r="25" spans="3:17" ht="12.75">
      <c r="C25" t="s">
        <v>83</v>
      </c>
      <c r="E25" s="45">
        <v>0</v>
      </c>
      <c r="F25" s="45"/>
      <c r="G25" s="45">
        <v>0</v>
      </c>
      <c r="H25" s="45"/>
      <c r="I25" s="45">
        <v>0</v>
      </c>
      <c r="J25" s="45"/>
      <c r="K25" s="45">
        <v>0</v>
      </c>
      <c r="L25" s="45"/>
      <c r="M25" s="45">
        <v>0</v>
      </c>
      <c r="N25" s="45"/>
      <c r="O25" s="45">
        <v>0</v>
      </c>
      <c r="P25" s="45"/>
      <c r="Q25" s="45">
        <v>-84</v>
      </c>
    </row>
    <row r="26" spans="3:17" ht="12.75">
      <c r="C26" t="s">
        <v>0</v>
      </c>
      <c r="E26" s="45">
        <v>-666</v>
      </c>
      <c r="F26" s="45"/>
      <c r="G26" s="45">
        <v>0</v>
      </c>
      <c r="H26" s="45"/>
      <c r="I26" s="45">
        <v>-1359</v>
      </c>
      <c r="J26" s="45"/>
      <c r="K26" s="45">
        <f>-540-5</f>
        <v>-545</v>
      </c>
      <c r="L26" s="45"/>
      <c r="M26" s="45">
        <f>-21-389</f>
        <v>-410</v>
      </c>
      <c r="N26" s="45"/>
      <c r="O26" s="45">
        <v>0</v>
      </c>
      <c r="P26" s="45"/>
      <c r="Q26" s="45">
        <f t="shared" si="1"/>
        <v>-2980</v>
      </c>
    </row>
    <row r="27" spans="3:17" ht="13.5" thickBot="1">
      <c r="C27" t="s">
        <v>84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6">
        <f>SUM(Q22:Q26)</f>
        <v>4947</v>
      </c>
    </row>
    <row r="28" spans="5:17" ht="13.5" thickTop="1"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</row>
    <row r="30" spans="2:17" ht="12.75">
      <c r="B30" t="s">
        <v>85</v>
      </c>
      <c r="E30" s="1" t="s">
        <v>60</v>
      </c>
      <c r="G30" s="1" t="s">
        <v>61</v>
      </c>
      <c r="H30" s="1"/>
      <c r="I30" s="1" t="s">
        <v>62</v>
      </c>
      <c r="J30" s="1"/>
      <c r="K30" s="1" t="s">
        <v>63</v>
      </c>
      <c r="L30" s="1"/>
      <c r="M30" s="1" t="s">
        <v>64</v>
      </c>
      <c r="N30" s="1"/>
      <c r="O30" s="1" t="s">
        <v>65</v>
      </c>
      <c r="P30" s="1"/>
      <c r="Q30" s="1" t="s">
        <v>66</v>
      </c>
    </row>
    <row r="31" spans="5:17" ht="12.75">
      <c r="E31" s="1" t="s">
        <v>67</v>
      </c>
      <c r="G31" s="1" t="s">
        <v>68</v>
      </c>
      <c r="H31" s="1"/>
      <c r="I31" s="1"/>
      <c r="J31" s="1"/>
      <c r="K31" s="1" t="s">
        <v>69</v>
      </c>
      <c r="L31" s="1"/>
      <c r="M31" s="1" t="s">
        <v>70</v>
      </c>
      <c r="N31" s="1"/>
      <c r="O31" s="1"/>
      <c r="P31" s="1"/>
      <c r="Q31" s="1"/>
    </row>
    <row r="32" spans="5:17" ht="12.75">
      <c r="E32" s="1" t="s">
        <v>71</v>
      </c>
      <c r="G32" s="1"/>
      <c r="H32" s="1"/>
      <c r="I32" s="1"/>
      <c r="J32" s="1"/>
      <c r="K32" s="1"/>
      <c r="L32" s="1"/>
      <c r="M32" s="1" t="s">
        <v>32</v>
      </c>
      <c r="N32" s="1"/>
      <c r="O32" s="1"/>
      <c r="P32" s="1"/>
      <c r="Q32" s="1"/>
    </row>
    <row r="33" spans="5:17" ht="12.75">
      <c r="E33" s="44" t="s">
        <v>160</v>
      </c>
      <c r="G33" s="44" t="s">
        <v>160</v>
      </c>
      <c r="H33" s="44"/>
      <c r="I33" s="44" t="s">
        <v>160</v>
      </c>
      <c r="J33" s="44"/>
      <c r="K33" s="44" t="s">
        <v>160</v>
      </c>
      <c r="L33" s="44"/>
      <c r="M33" s="44" t="s">
        <v>160</v>
      </c>
      <c r="N33" s="44"/>
      <c r="O33" s="44" t="s">
        <v>160</v>
      </c>
      <c r="P33" s="44"/>
      <c r="Q33" s="44" t="s">
        <v>160</v>
      </c>
    </row>
    <row r="35" ht="12.75">
      <c r="B35" s="1" t="s">
        <v>86</v>
      </c>
    </row>
    <row r="36" spans="2:19" ht="12.75">
      <c r="B36" t="s">
        <v>87</v>
      </c>
      <c r="E36" s="45">
        <f>52502+10267+39</f>
        <v>62808</v>
      </c>
      <c r="F36" s="45"/>
      <c r="G36" s="45">
        <f>8701+55543</f>
        <v>64244</v>
      </c>
      <c r="H36" s="45"/>
      <c r="I36" s="45">
        <f>73322+93359+2576</f>
        <v>169257</v>
      </c>
      <c r="J36" s="45"/>
      <c r="K36" s="45">
        <f>86550+33933+38357+9906+4</f>
        <v>168750</v>
      </c>
      <c r="L36" s="45"/>
      <c r="M36" s="45">
        <f>126341+4648+228264+11281+41+94279+3+1458</f>
        <v>466315</v>
      </c>
      <c r="N36" s="45"/>
      <c r="O36" s="45">
        <v>-295055</v>
      </c>
      <c r="P36" s="45"/>
      <c r="Q36" s="45">
        <f>SUM(E36:O36)</f>
        <v>636319</v>
      </c>
      <c r="R36" s="45"/>
      <c r="S36" s="45"/>
    </row>
    <row r="37" spans="2:18" ht="12.75">
      <c r="B37" t="s">
        <v>88</v>
      </c>
      <c r="E37" s="45"/>
      <c r="F37" s="45"/>
      <c r="G37" s="45"/>
      <c r="H37" s="45"/>
      <c r="I37" s="45"/>
      <c r="J37" s="45"/>
      <c r="K37" s="45"/>
      <c r="L37" s="45"/>
      <c r="M37" s="45">
        <v>3992</v>
      </c>
      <c r="N37" s="45"/>
      <c r="O37" s="45">
        <v>-1294</v>
      </c>
      <c r="P37" s="45"/>
      <c r="Q37" s="45">
        <f>M37+O37</f>
        <v>2698</v>
      </c>
      <c r="R37" s="45"/>
    </row>
    <row r="38" spans="3:17" ht="12.75">
      <c r="C38" t="s">
        <v>89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2:17" ht="12.75">
      <c r="B39" t="s">
        <v>78</v>
      </c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2:17" ht="12.75">
      <c r="B40" t="s">
        <v>79</v>
      </c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2:17" ht="13.5" thickBot="1">
      <c r="B41" t="s">
        <v>90</v>
      </c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6">
        <f>SUM(Q36:Q40)</f>
        <v>639017</v>
      </c>
    </row>
    <row r="42" spans="5:17" ht="13.5" thickTop="1"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5:17" ht="12.75"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spans="2:19" ht="12.75">
      <c r="B44" t="s">
        <v>91</v>
      </c>
      <c r="E44" s="45">
        <f>-16603-754-541-277</f>
        <v>-18175</v>
      </c>
      <c r="F44" s="45"/>
      <c r="G44" s="45">
        <f>-7503-5000-159-3448-220</f>
        <v>-16330</v>
      </c>
      <c r="H44" s="45"/>
      <c r="I44" s="45">
        <f>-16414-2917-317-73390</f>
        <v>-93038</v>
      </c>
      <c r="J44" s="45"/>
      <c r="K44" s="45">
        <f>-32395-23-55-106425-374-9519</f>
        <v>-148791</v>
      </c>
      <c r="L44" s="45"/>
      <c r="M44" s="45">
        <f>-105314-34-5-94316-401-32</f>
        <v>-200102</v>
      </c>
      <c r="N44" s="45"/>
      <c r="O44" s="45">
        <v>158528</v>
      </c>
      <c r="P44" s="45"/>
      <c r="Q44" s="45">
        <f>SUM(E44:O44)</f>
        <v>-317908</v>
      </c>
      <c r="S44" s="45"/>
    </row>
    <row r="45" spans="2:17" ht="12.75">
      <c r="B45" t="s">
        <v>78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2:17" ht="12.75">
      <c r="B46" t="s">
        <v>79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spans="2:17" ht="13.5" thickBot="1">
      <c r="B47" t="s">
        <v>92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>
        <f>SUM(Q44:Q46)</f>
        <v>-317908</v>
      </c>
    </row>
    <row r="48" spans="5:17" ht="13.5" thickTop="1"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</row>
    <row r="49" spans="5:17" ht="12.75"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</row>
    <row r="50" spans="2:17" ht="12.75">
      <c r="B50" s="1" t="s">
        <v>207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</row>
    <row r="51" spans="2:17" ht="12.75">
      <c r="B51" t="s">
        <v>93</v>
      </c>
      <c r="E51" s="45">
        <v>1039</v>
      </c>
      <c r="F51" s="45"/>
      <c r="G51" s="45">
        <v>771</v>
      </c>
      <c r="H51" s="45"/>
      <c r="I51" s="45">
        <f>1770-1057</f>
        <v>713</v>
      </c>
      <c r="J51" s="45"/>
      <c r="K51" s="45">
        <v>40</v>
      </c>
      <c r="L51" s="45"/>
      <c r="M51" s="45">
        <v>98</v>
      </c>
      <c r="N51" s="45"/>
      <c r="O51" s="45">
        <v>1083</v>
      </c>
      <c r="P51" s="45"/>
      <c r="Q51" s="45">
        <f>SUM(E51:O51)</f>
        <v>3744</v>
      </c>
    </row>
    <row r="52" spans="5:17" ht="12.75"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</row>
    <row r="54" ht="12.75">
      <c r="B54" t="s">
        <v>94</v>
      </c>
    </row>
  </sheetData>
  <printOptions/>
  <pageMargins left="0.51" right="0.75" top="0.84" bottom="0.68" header="0.44" footer="0.35"/>
  <pageSetup horizontalDpi="360" verticalDpi="360" orientation="landscape" scale="90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Perak Corporation Berhad</dc:creator>
  <cp:keywords/>
  <dc:description/>
  <cp:lastModifiedBy>Arthur Andersen &amp; Co</cp:lastModifiedBy>
  <cp:lastPrinted>2002-08-28T08:00:46Z</cp:lastPrinted>
  <dcterms:created xsi:type="dcterms:W3CDTF">1999-10-14T04:55:44Z</dcterms:created>
  <dcterms:modified xsi:type="dcterms:W3CDTF">2002-08-28T07:29:10Z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